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20" yWindow="15" windowWidth="20670" windowHeight="11700"/>
  </bookViews>
  <sheets>
    <sheet name="Бюджет расходов" sheetId="1" r:id="rId1"/>
    <sheet name="Бюджет доходов" sheetId="2" r:id="rId2"/>
  </sheets>
  <definedNames>
    <definedName name="_xlnm._FilterDatabase" localSheetId="1" hidden="1">'Бюджет доходов'!$A$12:$M$20</definedName>
  </definedNames>
  <calcPr calcId="125725" iterateDelta="1E-4"/>
</workbook>
</file>

<file path=xl/calcChain.xml><?xml version="1.0" encoding="utf-8"?>
<calcChain xmlns="http://schemas.openxmlformats.org/spreadsheetml/2006/main">
  <c r="H13" i="1"/>
  <c r="H21"/>
  <c r="H23"/>
  <c r="M11" i="2"/>
  <c r="M15"/>
  <c r="M22"/>
  <c r="M30"/>
  <c r="M26"/>
  <c r="H34" i="1"/>
  <c r="H19"/>
  <c r="H17"/>
  <c r="H15"/>
  <c r="H14"/>
  <c r="M14" i="2"/>
  <c r="H29" i="1"/>
  <c r="H28"/>
  <c r="H31"/>
  <c r="H30" s="1"/>
  <c r="H24"/>
  <c r="M16" i="2"/>
  <c r="H10" i="1" l="1"/>
  <c r="H9"/>
  <c r="H8" l="1"/>
  <c r="H12" l="1"/>
  <c r="H11" s="1"/>
  <c r="H33"/>
  <c r="M7" i="2" l="1"/>
  <c r="M19"/>
  <c r="H16" i="1" l="1"/>
  <c r="H7" s="1"/>
  <c r="H5" l="1"/>
  <c r="N13" i="2" l="1"/>
  <c r="M17" l="1"/>
  <c r="G33" i="1" l="1"/>
  <c r="G7"/>
  <c r="N19" i="2" l="1"/>
  <c r="N11" l="1"/>
  <c r="N17"/>
</calcChain>
</file>

<file path=xl/sharedStrings.xml><?xml version="1.0" encoding="utf-8"?>
<sst xmlns="http://schemas.openxmlformats.org/spreadsheetml/2006/main" count="92" uniqueCount="78">
  <si>
    <t>ОПЛАТА ТРУДА (штатное расписание)</t>
  </si>
  <si>
    <t>НАЛОГИ С ФОТ</t>
  </si>
  <si>
    <t>ФИНАНСОВЫЕ ЗАТРАТЫ</t>
  </si>
  <si>
    <t>1.1.</t>
  </si>
  <si>
    <t>1.4.</t>
  </si>
  <si>
    <t>1.5.</t>
  </si>
  <si>
    <t>а.</t>
  </si>
  <si>
    <t>б.</t>
  </si>
  <si>
    <t>в.</t>
  </si>
  <si>
    <t>2.1.</t>
  </si>
  <si>
    <t>Вывоз мусора</t>
  </si>
  <si>
    <t>1.6.</t>
  </si>
  <si>
    <t>Административные и офисные расходы</t>
  </si>
  <si>
    <t>ПРОЧИЕ РАСХОДЫ</t>
  </si>
  <si>
    <t>РКО, комиссии банка</t>
  </si>
  <si>
    <t>ИТОГО</t>
  </si>
  <si>
    <t>ВСЕГО</t>
  </si>
  <si>
    <t>Статья 3. ЦЕЛЕВЫЕ ВЗНОСЫ</t>
  </si>
  <si>
    <t>Статья 4. ПРОЧИЕ ПОСТУПЛЕНИЯ</t>
  </si>
  <si>
    <t>Налог на землю</t>
  </si>
  <si>
    <t>Связь</t>
  </si>
  <si>
    <t>ЕСН</t>
  </si>
  <si>
    <t>ИТОГО ДОХОДЫ:</t>
  </si>
  <si>
    <t>Канц. Товары</t>
  </si>
  <si>
    <t>Почтовые расходы</t>
  </si>
  <si>
    <t>Обустройство и содержание дорог</t>
  </si>
  <si>
    <t>ДОГОВОРНЫЕ ОБЯЗАТЕЛЬСТВА (постоянные и разовые договоры)</t>
  </si>
  <si>
    <t>Доходы по судебным решениям (пени)</t>
  </si>
  <si>
    <t>Статья 2. Плата за пользование инфроструктурой граждан, ведущих садоводство без участия в Товариществе</t>
  </si>
  <si>
    <t>в</t>
  </si>
  <si>
    <t>г</t>
  </si>
  <si>
    <t>700р/мес</t>
  </si>
  <si>
    <t>12000р/мес</t>
  </si>
  <si>
    <t xml:space="preserve">Задолженность по членским взносам </t>
  </si>
  <si>
    <t>Задолженность граждан, ведущих садоводство в инд. порядке за пользование инфраструктурой</t>
  </si>
  <si>
    <t>Статья 1. РАСХОДЫ ИЗ ЧЛЕНСКИХ ВЗНОСОВ</t>
  </si>
  <si>
    <t>12.</t>
  </si>
  <si>
    <t>1.3.</t>
  </si>
  <si>
    <t>Статья 2. РАСХОДЫ ИЗ ЦЕЛЕВЫХ ВЗНОСОВ</t>
  </si>
  <si>
    <t>Неиспользованная сумма полученных пеней по судебным делам</t>
  </si>
  <si>
    <t>из отчета за октябрь 2018г</t>
  </si>
  <si>
    <t>28250р/мес</t>
  </si>
  <si>
    <t>Судебные, Нотариальные, юридические расходы (услуги юриста, арбитражные суды, прокуратура), сборы, гос. пошлины</t>
  </si>
  <si>
    <t xml:space="preserve">Председатель правления </t>
  </si>
  <si>
    <t xml:space="preserve">бухгалтер </t>
  </si>
  <si>
    <t>по тарифу 500р *2 тел./мес.</t>
  </si>
  <si>
    <t>аренда офиса (2500р/мес), сайт (750р/мес), домен, тариф(1200р/год)</t>
  </si>
  <si>
    <t>Членские взносы  45р./ с сотки участка члена Товарищества (1611,45 сот.)</t>
  </si>
  <si>
    <t>Статья 6. НАКОПЛЕНИЯ</t>
  </si>
  <si>
    <t>,</t>
  </si>
  <si>
    <t>Непредвиденные расходы, в том числе расходы в виде пеней, штрафов и иных санкций (государтсвенные структыры)</t>
  </si>
  <si>
    <t xml:space="preserve"> Задолженность по взносам за предшествующий периоды (Данные на 27.12.19 с учетом начисления за декабрь 2019г) </t>
  </si>
  <si>
    <t>Услуги по подготовке проекта планировки территории СНТ «Порзолово»</t>
  </si>
  <si>
    <t>г.</t>
  </si>
  <si>
    <t>Оплата электроэнергии (общее потребление СНТ) 2000 р/месяц в случае установки шлагбаумов, освещения и пр.</t>
  </si>
  <si>
    <t>д.</t>
  </si>
  <si>
    <t>Подготовка места для установки и закупка мусоросборочных контейнеров</t>
  </si>
  <si>
    <t>Подключение к э/сетям ПАО Ленэнерго (монтаж щита учета на 140 квт)</t>
  </si>
  <si>
    <r>
      <t>Целевой взнос на оплату договора проекта планировки территории СНТ «Порзолово»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</si>
  <si>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t>Покос травы на землях общего пользования в весенне-летний период (850р/сотка 3 раза * 20 соток )</t>
  </si>
  <si>
    <t xml:space="preserve">Чистка дорог в зимнее время (4 раза за сезон) </t>
  </si>
  <si>
    <t>Статья 1. ЕЖЕМЕСЯЧНЫЕ ВЗНОСЫ ЧЛЕНОВ И ИНДИВИДУАЛОВ</t>
  </si>
  <si>
    <t>НАЧИСЛЕНИЕ с 01.01.20 по 28.02.21</t>
  </si>
  <si>
    <t>обновление программы 1С - 2 раза в год</t>
  </si>
  <si>
    <t>БЮДЖЕТ РАСХОДОВ на период с 01.01.2020 по 28.02.2021 года (на 14 месяцев)</t>
  </si>
  <si>
    <t>1,5% согласно новой кадастровой стоимости от отчету Ленобкадастра</t>
  </si>
  <si>
    <t>1.7.</t>
  </si>
  <si>
    <t>ХОЗЯЙСТВЕННЫЕ РАСХОДЫ СНТ (разовые)</t>
  </si>
  <si>
    <t>ХОЗЯЙСТВЕННЫЕ РАСХОДЫ СНТ (постоянные)</t>
  </si>
  <si>
    <t>Закупка и установка электрических шлагбаумов на 2 въезда, с последующим обслуживанием и приобретением ключей</t>
  </si>
  <si>
    <t>БЮДЖЕТ ДОХОДОВ на период с 01.01.2020 по 28.02.2021 года (на 14 месяцев)</t>
  </si>
  <si>
    <r>
      <t xml:space="preserve">Неиспользованные целевые взносы членов за предыдущий период </t>
    </r>
    <r>
      <rPr>
        <b/>
        <sz val="12"/>
        <color theme="1"/>
        <rFont val="Calibri"/>
        <family val="2"/>
        <charset val="204"/>
        <scheme val="minor"/>
      </rPr>
      <t>(ТП ЛЭ, обустройство и содержание дороги)</t>
    </r>
  </si>
  <si>
    <t>Неиспользованные членские взносы за предыдущий период</t>
  </si>
  <si>
    <t>Неиспользованный целевой взнос на подготовку ППиЗТ и ПМТ ( остаток вступительных и инфраструктурных взносов)  за предыдущий период</t>
  </si>
  <si>
    <t>Задолженность членов по целевым взносам (ТП ЛЭ, обустройство и содержание дороги)</t>
  </si>
  <si>
    <t>Плата за пользование инфроструктурой граждан, ведущих садоводство без участия в Товариществе  45р./с сотки участка (523,53сот.)</t>
  </si>
  <si>
    <t>Неиспользованные средства по взносам  (Данные на 27.12.19) остаток денеж. средств на Р/сч. В т .ч.</t>
  </si>
  <si>
    <t>РАСХОДЫ ИЗ СЭКОНОМЛЕННЫХ СРЕДСТВ ПО ВЗНОСАМ ЗА 2016,2017,2018 ГГ</t>
  </si>
</sst>
</file>

<file path=xl/styles.xml><?xml version="1.0" encoding="utf-8"?>
<styleSheet xmlns="http://schemas.openxmlformats.org/spreadsheetml/2006/main">
  <numFmts count="5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_р_."/>
    <numFmt numFmtId="165" formatCode="_-* #,##0.00[$р.-419]_-;\-* #,##0.00[$р.-419]_-;_-* &quot;-&quot;??[$р.-419]_-;_-@_-"/>
    <numFmt numFmtId="166" formatCode="#,##0.00_ ;[Red]\-#,##0.00\ 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3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14"/>
      <color theme="3" tint="-0.49998474074526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3" tint="-0.49998474074526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224">
    <xf numFmtId="0" fontId="0" fillId="0" borderId="0" xfId="0"/>
    <xf numFmtId="164" fontId="0" fillId="0" borderId="0" xfId="0" applyNumberFormat="1"/>
    <xf numFmtId="0" fontId="5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14" xfId="0" applyBorder="1"/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1" fillId="0" borderId="13" xfId="0" applyFont="1" applyBorder="1"/>
    <xf numFmtId="0" fontId="1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1" xfId="0" applyFont="1" applyBorder="1"/>
    <xf numFmtId="0" fontId="0" fillId="0" borderId="17" xfId="0" applyFont="1" applyBorder="1" applyAlignment="1">
      <alignment horizontal="left"/>
    </xf>
    <xf numFmtId="0" fontId="0" fillId="0" borderId="17" xfId="0" applyFont="1" applyBorder="1"/>
    <xf numFmtId="0" fontId="0" fillId="0" borderId="14" xfId="0" applyFont="1" applyBorder="1"/>
    <xf numFmtId="0" fontId="0" fillId="0" borderId="13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/>
    <xf numFmtId="0" fontId="3" fillId="0" borderId="0" xfId="0" applyFont="1"/>
    <xf numFmtId="0" fontId="8" fillId="0" borderId="0" xfId="0" applyFont="1" applyBorder="1"/>
    <xf numFmtId="0" fontId="9" fillId="0" borderId="0" xfId="0" applyFont="1" applyBorder="1"/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5" xfId="0" applyFont="1" applyFill="1" applyBorder="1"/>
    <xf numFmtId="0" fontId="0" fillId="0" borderId="13" xfId="0" applyFill="1" applyBorder="1"/>
    <xf numFmtId="0" fontId="3" fillId="0" borderId="0" xfId="0" applyFont="1" applyFill="1" applyBorder="1"/>
    <xf numFmtId="0" fontId="0" fillId="0" borderId="0" xfId="0" applyFill="1"/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18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4" fontId="5" fillId="0" borderId="0" xfId="0" applyNumberFormat="1" applyFont="1" applyFill="1" applyBorder="1"/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10" fontId="0" fillId="0" borderId="0" xfId="3" applyNumberFormat="1" applyFont="1"/>
    <xf numFmtId="44" fontId="0" fillId="0" borderId="0" xfId="1" applyFont="1"/>
    <xf numFmtId="44" fontId="0" fillId="0" borderId="0" xfId="0" applyNumberFormat="1"/>
    <xf numFmtId="3" fontId="0" fillId="0" borderId="1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4" fontId="5" fillId="0" borderId="17" xfId="0" applyNumberFormat="1" applyFont="1" applyFill="1" applyBorder="1"/>
    <xf numFmtId="0" fontId="0" fillId="0" borderId="12" xfId="0" applyFont="1" applyBorder="1"/>
    <xf numFmtId="0" fontId="0" fillId="0" borderId="16" xfId="0" applyFont="1" applyBorder="1" applyAlignment="1">
      <alignment horizontal="left"/>
    </xf>
    <xf numFmtId="0" fontId="0" fillId="0" borderId="16" xfId="0" applyFont="1" applyBorder="1"/>
    <xf numFmtId="165" fontId="0" fillId="0" borderId="16" xfId="0" applyNumberFormat="1" applyFont="1" applyBorder="1" applyAlignment="1">
      <alignment horizontal="left"/>
    </xf>
    <xf numFmtId="0" fontId="0" fillId="0" borderId="15" xfId="0" applyFont="1" applyBorder="1"/>
    <xf numFmtId="44" fontId="5" fillId="0" borderId="0" xfId="1" applyFont="1" applyFill="1" applyBorder="1"/>
    <xf numFmtId="3" fontId="12" fillId="0" borderId="0" xfId="0" applyNumberFormat="1" applyFont="1" applyBorder="1" applyAlignment="1">
      <alignment horizontal="left" wrapText="1"/>
    </xf>
    <xf numFmtId="3" fontId="12" fillId="0" borderId="17" xfId="0" applyNumberFormat="1" applyFont="1" applyBorder="1" applyAlignment="1">
      <alignment horizontal="left" wrapText="1"/>
    </xf>
    <xf numFmtId="44" fontId="13" fillId="0" borderId="0" xfId="1" applyFont="1" applyBorder="1" applyAlignment="1">
      <alignment horizontal="left" wrapText="1"/>
    </xf>
    <xf numFmtId="3" fontId="12" fillId="0" borderId="0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3" fontId="13" fillId="0" borderId="20" xfId="0" applyNumberFormat="1" applyFont="1" applyBorder="1" applyAlignment="1">
      <alignment horizontal="left" wrapText="1"/>
    </xf>
    <xf numFmtId="3" fontId="12" fillId="0" borderId="17" xfId="0" applyNumberFormat="1" applyFont="1" applyBorder="1" applyAlignment="1">
      <alignment horizontal="left" vertical="center" wrapText="1"/>
    </xf>
    <xf numFmtId="44" fontId="13" fillId="0" borderId="0" xfId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3" fontId="13" fillId="0" borderId="20" xfId="0" applyNumberFormat="1" applyFont="1" applyBorder="1" applyAlignment="1">
      <alignment horizontal="left" vertical="center" wrapText="1"/>
    </xf>
    <xf numFmtId="164" fontId="14" fillId="0" borderId="0" xfId="0" applyNumberFormat="1" applyFont="1"/>
    <xf numFmtId="0" fontId="14" fillId="0" borderId="0" xfId="0" applyFont="1"/>
    <xf numFmtId="8" fontId="0" fillId="0" borderId="0" xfId="0" applyNumberFormat="1" applyFont="1"/>
    <xf numFmtId="0" fontId="5" fillId="5" borderId="0" xfId="0" applyFont="1" applyFill="1" applyAlignment="1">
      <alignment horizontal="center"/>
    </xf>
    <xf numFmtId="0" fontId="0" fillId="5" borderId="0" xfId="0" applyFont="1" applyFill="1"/>
    <xf numFmtId="0" fontId="0" fillId="5" borderId="14" xfId="0" applyFont="1" applyFill="1" applyBorder="1"/>
    <xf numFmtId="0" fontId="0" fillId="5" borderId="5" xfId="0" applyFont="1" applyFill="1" applyBorder="1"/>
    <xf numFmtId="0" fontId="4" fillId="5" borderId="20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Border="1"/>
    <xf numFmtId="4" fontId="0" fillId="0" borderId="0" xfId="0" applyNumberForma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7" xfId="0" applyBorder="1"/>
    <xf numFmtId="0" fontId="3" fillId="0" borderId="7" xfId="0" applyFont="1" applyBorder="1"/>
    <xf numFmtId="0" fontId="3" fillId="0" borderId="8" xfId="0" applyFont="1" applyBorder="1"/>
    <xf numFmtId="164" fontId="1" fillId="0" borderId="0" xfId="0" applyNumberFormat="1" applyFont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164" fontId="21" fillId="6" borderId="1" xfId="0" applyNumberFormat="1" applyFont="1" applyFill="1" applyBorder="1" applyAlignment="1">
      <alignment horizontal="center"/>
    </xf>
    <xf numFmtId="0" fontId="0" fillId="0" borderId="8" xfId="0" applyBorder="1"/>
    <xf numFmtId="164" fontId="0" fillId="6" borderId="0" xfId="0" applyNumberFormat="1" applyFill="1"/>
    <xf numFmtId="164" fontId="10" fillId="6" borderId="3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166" fontId="16" fillId="7" borderId="1" xfId="2" applyNumberFormat="1" applyFont="1" applyFill="1" applyBorder="1" applyAlignment="1">
      <alignment horizontal="right" vertical="center"/>
    </xf>
    <xf numFmtId="4" fontId="16" fillId="8" borderId="1" xfId="2" applyNumberFormat="1" applyFont="1" applyFill="1" applyBorder="1" applyAlignment="1">
      <alignment horizontal="right" vertical="center"/>
    </xf>
    <xf numFmtId="4" fontId="11" fillId="6" borderId="1" xfId="2" applyNumberFormat="1" applyFont="1" applyFill="1" applyBorder="1" applyAlignment="1">
      <alignment horizontal="right" vertical="center"/>
    </xf>
    <xf numFmtId="4" fontId="11" fillId="2" borderId="1" xfId="2" applyNumberFormat="1" applyFont="1" applyFill="1" applyBorder="1" applyAlignment="1">
      <alignment horizontal="right" vertical="center"/>
    </xf>
    <xf numFmtId="0" fontId="14" fillId="0" borderId="1" xfId="0" applyFont="1" applyBorder="1"/>
    <xf numFmtId="4" fontId="20" fillId="6" borderId="1" xfId="2" applyNumberFormat="1" applyFont="1" applyFill="1" applyBorder="1" applyAlignment="1">
      <alignment horizontal="right" vertical="center"/>
    </xf>
    <xf numFmtId="4" fontId="19" fillId="6" borderId="1" xfId="2" applyNumberFormat="1" applyFont="1" applyFill="1" applyBorder="1" applyAlignment="1">
      <alignment horizontal="right" vertical="center"/>
    </xf>
    <xf numFmtId="0" fontId="3" fillId="0" borderId="6" xfId="0" applyFont="1" applyBorder="1"/>
    <xf numFmtId="0" fontId="18" fillId="5" borderId="7" xfId="0" applyFont="1" applyFill="1" applyBorder="1" applyAlignment="1">
      <alignment horizontal="left"/>
    </xf>
    <xf numFmtId="0" fontId="18" fillId="5" borderId="7" xfId="0" applyFont="1" applyFill="1" applyBorder="1" applyAlignment="1"/>
    <xf numFmtId="0" fontId="18" fillId="5" borderId="8" xfId="0" applyFont="1" applyFill="1" applyBorder="1" applyAlignment="1"/>
    <xf numFmtId="4" fontId="11" fillId="6" borderId="14" xfId="2" applyNumberFormat="1" applyFont="1" applyFill="1" applyBorder="1" applyAlignment="1">
      <alignment horizontal="right" vertical="center"/>
    </xf>
    <xf numFmtId="0" fontId="21" fillId="8" borderId="0" xfId="0" applyFont="1" applyFill="1"/>
    <xf numFmtId="164" fontId="3" fillId="0" borderId="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12" xfId="0" applyBorder="1"/>
    <xf numFmtId="0" fontId="3" fillId="0" borderId="16" xfId="0" applyFont="1" applyBorder="1"/>
    <xf numFmtId="0" fontId="3" fillId="0" borderId="15" xfId="0" applyFont="1" applyBorder="1"/>
    <xf numFmtId="0" fontId="0" fillId="0" borderId="16" xfId="0" applyBorder="1"/>
    <xf numFmtId="0" fontId="18" fillId="5" borderId="7" xfId="0" applyFont="1" applyFill="1" applyBorder="1" applyAlignment="1">
      <alignment horizontal="left"/>
    </xf>
    <xf numFmtId="0" fontId="3" fillId="0" borderId="6" xfId="0" applyFont="1" applyBorder="1" applyAlignment="1"/>
    <xf numFmtId="4" fontId="18" fillId="6" borderId="1" xfId="0" applyNumberFormat="1" applyFont="1" applyFill="1" applyBorder="1" applyAlignment="1">
      <alignment horizontal="right"/>
    </xf>
    <xf numFmtId="4" fontId="11" fillId="6" borderId="23" xfId="2" applyNumberFormat="1" applyFont="1" applyFill="1" applyBorder="1" applyAlignment="1">
      <alignment horizontal="right" vertical="center"/>
    </xf>
    <xf numFmtId="0" fontId="0" fillId="4" borderId="0" xfId="0" applyFill="1"/>
    <xf numFmtId="0" fontId="0" fillId="4" borderId="0" xfId="0" applyFill="1" applyBorder="1"/>
    <xf numFmtId="164" fontId="3" fillId="0" borderId="21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3" fillId="0" borderId="25" xfId="0" applyNumberFormat="1" applyFont="1" applyFill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left"/>
    </xf>
    <xf numFmtId="0" fontId="3" fillId="0" borderId="14" xfId="0" applyFont="1" applyBorder="1"/>
    <xf numFmtId="164" fontId="3" fillId="0" borderId="26" xfId="0" applyNumberFormat="1" applyFont="1" applyBorder="1" applyAlignment="1">
      <alignment horizontal="center"/>
    </xf>
    <xf numFmtId="0" fontId="9" fillId="0" borderId="16" xfId="0" applyFont="1" applyBorder="1"/>
    <xf numFmtId="0" fontId="0" fillId="0" borderId="0" xfId="0" applyFill="1" applyBorder="1"/>
    <xf numFmtId="164" fontId="3" fillId="0" borderId="22" xfId="0" applyNumberFormat="1" applyFont="1" applyFill="1" applyBorder="1" applyAlignment="1">
      <alignment horizontal="center"/>
    </xf>
    <xf numFmtId="0" fontId="1" fillId="0" borderId="13" xfId="0" applyFont="1" applyFill="1" applyBorder="1"/>
    <xf numFmtId="3" fontId="11" fillId="6" borderId="19" xfId="2" applyNumberFormat="1" applyFont="1" applyFill="1" applyBorder="1" applyAlignment="1">
      <alignment horizontal="right" vertical="center"/>
    </xf>
    <xf numFmtId="0" fontId="23" fillId="0" borderId="12" xfId="0" applyFont="1" applyBorder="1"/>
    <xf numFmtId="0" fontId="23" fillId="0" borderId="16" xfId="0" applyFont="1" applyBorder="1" applyAlignment="1">
      <alignment horizontal="left"/>
    </xf>
    <xf numFmtId="0" fontId="23" fillId="0" borderId="16" xfId="0" applyFont="1" applyBorder="1"/>
    <xf numFmtId="3" fontId="23" fillId="0" borderId="16" xfId="0" applyNumberFormat="1" applyFont="1" applyBorder="1" applyAlignment="1">
      <alignment horizontal="center"/>
    </xf>
    <xf numFmtId="165" fontId="23" fillId="0" borderId="16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left" wrapText="1"/>
    </xf>
    <xf numFmtId="3" fontId="23" fillId="0" borderId="16" xfId="0" applyNumberFormat="1" applyFont="1" applyBorder="1" applyAlignment="1">
      <alignment horizontal="left" vertical="center" wrapText="1"/>
    </xf>
    <xf numFmtId="0" fontId="24" fillId="0" borderId="15" xfId="0" applyFont="1" applyBorder="1"/>
    <xf numFmtId="4" fontId="25" fillId="6" borderId="1" xfId="2" applyNumberFormat="1" applyFont="1" applyFill="1" applyBorder="1" applyAlignment="1">
      <alignment horizontal="right" vertical="center"/>
    </xf>
    <xf numFmtId="0" fontId="26" fillId="0" borderId="0" xfId="0" applyFont="1"/>
    <xf numFmtId="10" fontId="3" fillId="0" borderId="0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center"/>
    </xf>
    <xf numFmtId="0" fontId="1" fillId="0" borderId="0" xfId="0" applyFont="1" applyFill="1"/>
    <xf numFmtId="164" fontId="3" fillId="0" borderId="1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1" fillId="0" borderId="11" xfId="0" applyFont="1" applyBorder="1"/>
    <xf numFmtId="0" fontId="9" fillId="0" borderId="17" xfId="0" applyFont="1" applyBorder="1"/>
    <xf numFmtId="164" fontId="3" fillId="0" borderId="27" xfId="0" applyNumberFormat="1" applyFont="1" applyFill="1" applyBorder="1" applyAlignment="1">
      <alignment horizontal="center"/>
    </xf>
    <xf numFmtId="0" fontId="1" fillId="0" borderId="12" xfId="0" applyFont="1" applyBorder="1"/>
    <xf numFmtId="0" fontId="3" fillId="0" borderId="17" xfId="0" applyFont="1" applyFill="1" applyBorder="1"/>
    <xf numFmtId="0" fontId="18" fillId="0" borderId="12" xfId="0" applyFont="1" applyFill="1" applyBorder="1"/>
    <xf numFmtId="0" fontId="18" fillId="0" borderId="15" xfId="0" applyFont="1" applyFill="1" applyBorder="1"/>
    <xf numFmtId="0" fontId="18" fillId="0" borderId="6" xfId="0" applyFont="1" applyFill="1" applyBorder="1"/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/>
    <xf numFmtId="3" fontId="0" fillId="0" borderId="7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left" wrapText="1"/>
    </xf>
    <xf numFmtId="3" fontId="12" fillId="0" borderId="7" xfId="0" applyNumberFormat="1" applyFont="1" applyFill="1" applyBorder="1" applyAlignment="1">
      <alignment horizontal="left" vertical="center" wrapText="1"/>
    </xf>
    <xf numFmtId="0" fontId="18" fillId="2" borderId="12" xfId="0" applyFont="1" applyFill="1" applyBorder="1"/>
    <xf numFmtId="0" fontId="10" fillId="0" borderId="0" xfId="0" applyFont="1" applyAlignment="1">
      <alignment horizontal="center"/>
    </xf>
    <xf numFmtId="0" fontId="4" fillId="6" borderId="12" xfId="0" applyFont="1" applyFill="1" applyBorder="1" applyAlignment="1">
      <alignment horizontal="right"/>
    </xf>
    <xf numFmtId="0" fontId="4" fillId="6" borderId="16" xfId="0" applyFont="1" applyFill="1" applyBorder="1" applyAlignment="1">
      <alignment horizontal="right"/>
    </xf>
    <xf numFmtId="0" fontId="4" fillId="6" borderId="15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8" borderId="0" xfId="0" applyFont="1" applyFill="1" applyAlignment="1">
      <alignment horizontal="center" vertical="center"/>
    </xf>
    <xf numFmtId="0" fontId="18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0" fillId="0" borderId="17" xfId="0" applyBorder="1" applyAlignment="1">
      <alignment horizontal="left" vertical="top" wrapText="1"/>
    </xf>
  </cellXfs>
  <cellStyles count="4">
    <cellStyle name="Денежный" xfId="1" builtinId="4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2" defaultPivotStyle="PivotStyleLight16"/>
  <colors>
    <mruColors>
      <color rgb="FFFF66FF"/>
      <color rgb="FFE9EB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90" zoomScaleNormal="90" workbookViewId="0">
      <pane ySplit="3" topLeftCell="A22" activePane="bottomLeft" state="frozen"/>
      <selection activeCell="I1" sqref="I1"/>
      <selection pane="bottomLeft" activeCell="E3" sqref="E3"/>
    </sheetView>
  </sheetViews>
  <sheetFormatPr defaultRowHeight="15" outlineLevelRow="1" outlineLevelCol="1"/>
  <cols>
    <col min="1" max="1" width="4.85546875" customWidth="1"/>
    <col min="2" max="2" width="3.42578125" customWidth="1"/>
    <col min="3" max="3" width="11.5703125" customWidth="1"/>
    <col min="4" max="5" width="32.7109375" customWidth="1"/>
    <col min="6" max="6" width="42" customWidth="1"/>
    <col min="7" max="7" width="15.5703125" hidden="1" customWidth="1"/>
    <col min="8" max="8" width="22.85546875" style="112" customWidth="1" outlineLevel="1"/>
    <col min="9" max="9" width="88.42578125" customWidth="1"/>
    <col min="10" max="10" width="14.140625" bestFit="1" customWidth="1"/>
    <col min="11" max="11" width="14.5703125" customWidth="1"/>
    <col min="12" max="12" width="11.28515625" customWidth="1"/>
  </cols>
  <sheetData>
    <row r="1" spans="1:9" ht="21" customHeight="1">
      <c r="A1" s="187" t="s">
        <v>64</v>
      </c>
      <c r="B1" s="187"/>
      <c r="C1" s="187"/>
      <c r="D1" s="187"/>
      <c r="E1" s="187"/>
      <c r="F1" s="187"/>
      <c r="H1" s="101"/>
    </row>
    <row r="2" spans="1:9" ht="16.5" customHeight="1" thickBot="1">
      <c r="H2" s="101"/>
    </row>
    <row r="3" spans="1:9" ht="16.5" customHeight="1">
      <c r="A3" s="5"/>
      <c r="B3" s="6"/>
      <c r="C3" s="6"/>
      <c r="D3" s="6"/>
      <c r="E3" s="6"/>
      <c r="F3" s="7"/>
      <c r="H3" s="3" t="s">
        <v>15</v>
      </c>
    </row>
    <row r="4" spans="1:9" ht="16.5" thickBot="1">
      <c r="A4" s="8"/>
      <c r="B4" s="9"/>
      <c r="C4" s="9"/>
      <c r="D4" s="9"/>
      <c r="E4" s="9"/>
      <c r="F4" s="10"/>
      <c r="H4" s="4"/>
    </row>
    <row r="5" spans="1:9" ht="15.75" customHeight="1">
      <c r="A5" s="31" t="s">
        <v>16</v>
      </c>
      <c r="B5" s="32"/>
      <c r="C5" s="32"/>
      <c r="D5" s="32"/>
      <c r="E5" s="32"/>
      <c r="F5" s="33"/>
      <c r="H5" s="102">
        <f>H7+H33</f>
        <v>2760623.3982500001</v>
      </c>
    </row>
    <row r="6" spans="1:9" ht="15.75" customHeight="1" thickBot="1">
      <c r="A6" s="34"/>
      <c r="B6" s="35"/>
      <c r="C6" s="35"/>
      <c r="D6" s="35"/>
      <c r="E6" s="35"/>
      <c r="F6" s="36"/>
      <c r="H6" s="103"/>
    </row>
    <row r="7" spans="1:9" ht="19.5" thickBot="1">
      <c r="A7" s="191" t="s">
        <v>35</v>
      </c>
      <c r="B7" s="192"/>
      <c r="C7" s="192"/>
      <c r="D7" s="192"/>
      <c r="E7" s="192"/>
      <c r="F7" s="193"/>
      <c r="G7" s="116" t="e">
        <f>SUM(#REF!)</f>
        <v>#REF!</v>
      </c>
      <c r="H7" s="113">
        <f>H8+H11+H13+H16+H21+H24+H30</f>
        <v>1817088.3982500001</v>
      </c>
      <c r="I7" s="169"/>
    </row>
    <row r="8" spans="1:9" ht="19.5" thickBot="1">
      <c r="A8" s="95" t="s">
        <v>3</v>
      </c>
      <c r="B8" s="96" t="s">
        <v>0</v>
      </c>
      <c r="C8" s="96"/>
      <c r="D8" s="96"/>
      <c r="E8" s="96"/>
      <c r="F8" s="97"/>
      <c r="H8" s="113">
        <f>SUM(H9:H10)</f>
        <v>563500</v>
      </c>
    </row>
    <row r="9" spans="1:9" s="40" customFormat="1" outlineLevel="1">
      <c r="A9" s="38"/>
      <c r="B9" s="39" t="s">
        <v>6</v>
      </c>
      <c r="C9" s="39" t="s">
        <v>43</v>
      </c>
      <c r="D9" s="39"/>
      <c r="E9" s="39" t="s">
        <v>41</v>
      </c>
      <c r="F9" s="37"/>
      <c r="H9" s="104">
        <f>28250*14</f>
        <v>395500</v>
      </c>
    </row>
    <row r="10" spans="1:9" s="40" customFormat="1" ht="15.75" outlineLevel="1" thickBot="1">
      <c r="A10" s="38"/>
      <c r="B10" s="39" t="s">
        <v>7</v>
      </c>
      <c r="C10" s="39" t="s">
        <v>44</v>
      </c>
      <c r="D10" s="39"/>
      <c r="E10" s="39" t="s">
        <v>32</v>
      </c>
      <c r="F10" s="37"/>
      <c r="H10" s="105">
        <f>12000*14</f>
        <v>168000</v>
      </c>
    </row>
    <row r="11" spans="1:9" ht="19.5" thickBot="1">
      <c r="A11" s="95" t="s">
        <v>36</v>
      </c>
      <c r="B11" s="96" t="s">
        <v>1</v>
      </c>
      <c r="C11" s="96"/>
      <c r="D11" s="96"/>
      <c r="E11" s="96"/>
      <c r="F11" s="97"/>
      <c r="G11" s="98"/>
      <c r="H11" s="113">
        <f>H12</f>
        <v>170177</v>
      </c>
    </row>
    <row r="12" spans="1:9" s="40" customFormat="1" ht="15.75" outlineLevel="1" thickBot="1">
      <c r="A12" s="38"/>
      <c r="B12" s="39" t="s">
        <v>6</v>
      </c>
      <c r="C12" s="39" t="s">
        <v>21</v>
      </c>
      <c r="D12" s="39"/>
      <c r="E12" s="167">
        <v>0.30199999999999999</v>
      </c>
      <c r="F12" s="37"/>
      <c r="H12" s="168">
        <f>H8*E12</f>
        <v>170177</v>
      </c>
    </row>
    <row r="13" spans="1:9" ht="19.5" thickBot="1">
      <c r="A13" s="95" t="s">
        <v>37</v>
      </c>
      <c r="B13" s="96" t="s">
        <v>2</v>
      </c>
      <c r="C13" s="96"/>
      <c r="D13" s="96"/>
      <c r="E13" s="96"/>
      <c r="F13" s="97"/>
      <c r="G13" s="98"/>
      <c r="H13" s="113">
        <f>SUM(H14:H15)</f>
        <v>256511.39824999997</v>
      </c>
    </row>
    <row r="14" spans="1:9" outlineLevel="1">
      <c r="A14" s="8"/>
      <c r="B14" s="13" t="s">
        <v>6</v>
      </c>
      <c r="C14" s="13" t="s">
        <v>14</v>
      </c>
      <c r="D14" s="13"/>
      <c r="E14" s="13" t="s">
        <v>31</v>
      </c>
      <c r="F14" s="14"/>
      <c r="H14" s="106">
        <f>700*14</f>
        <v>9800</v>
      </c>
    </row>
    <row r="15" spans="1:9" s="40" customFormat="1" ht="15.75" outlineLevel="1" thickBot="1">
      <c r="A15" s="38"/>
      <c r="B15" s="39" t="s">
        <v>7</v>
      </c>
      <c r="C15" s="39" t="s">
        <v>19</v>
      </c>
      <c r="D15" s="39"/>
      <c r="E15" s="39" t="s">
        <v>65</v>
      </c>
      <c r="F15" s="37"/>
      <c r="H15" s="154">
        <f>(15779782.2+667644.35 )*1.5%</f>
        <v>246711.39824999997</v>
      </c>
    </row>
    <row r="16" spans="1:9" ht="19.5" thickBot="1">
      <c r="A16" s="95" t="s">
        <v>4</v>
      </c>
      <c r="B16" s="96" t="s">
        <v>68</v>
      </c>
      <c r="C16" s="96"/>
      <c r="D16" s="96"/>
      <c r="E16" s="96"/>
      <c r="F16" s="97"/>
      <c r="G16" s="98"/>
      <c r="H16" s="113">
        <f>H17+H18+H19+H20</f>
        <v>90700</v>
      </c>
    </row>
    <row r="17" spans="1:9" outlineLevel="1">
      <c r="A17" s="8"/>
      <c r="B17" s="13" t="s">
        <v>6</v>
      </c>
      <c r="C17" s="30" t="s">
        <v>12</v>
      </c>
      <c r="D17" s="13"/>
      <c r="E17" s="13" t="s">
        <v>46</v>
      </c>
      <c r="F17" s="14"/>
      <c r="H17" s="170">
        <f>2500*14+750*14+1200</f>
        <v>46700</v>
      </c>
    </row>
    <row r="18" spans="1:9" outlineLevel="1">
      <c r="A18" s="8"/>
      <c r="B18" s="13" t="s">
        <v>7</v>
      </c>
      <c r="C18" s="30" t="s">
        <v>23</v>
      </c>
      <c r="D18" s="13"/>
      <c r="E18" s="13"/>
      <c r="F18" s="14"/>
      <c r="H18" s="171">
        <v>5000</v>
      </c>
    </row>
    <row r="19" spans="1:9" outlineLevel="1">
      <c r="A19" s="8"/>
      <c r="B19" s="13" t="s">
        <v>29</v>
      </c>
      <c r="C19" s="30" t="s">
        <v>20</v>
      </c>
      <c r="D19" s="29"/>
      <c r="E19" s="30" t="s">
        <v>45</v>
      </c>
      <c r="F19" s="14"/>
      <c r="H19" s="171">
        <f>500*14*2</f>
        <v>14000</v>
      </c>
    </row>
    <row r="20" spans="1:9" ht="15.75" outlineLevel="1" thickBot="1">
      <c r="A20" s="8"/>
      <c r="B20" s="13" t="s">
        <v>30</v>
      </c>
      <c r="C20" s="13" t="s">
        <v>24</v>
      </c>
      <c r="D20" s="13"/>
      <c r="E20" s="13"/>
      <c r="F20" s="14"/>
      <c r="H20" s="168">
        <v>25000</v>
      </c>
    </row>
    <row r="21" spans="1:9" ht="19.5" outlineLevel="1" thickBot="1">
      <c r="A21" s="95" t="s">
        <v>5</v>
      </c>
      <c r="B21" s="96" t="s">
        <v>67</v>
      </c>
      <c r="C21" s="99"/>
      <c r="D21" s="99"/>
      <c r="E21" s="99"/>
      <c r="F21" s="100"/>
      <c r="G21" s="98"/>
      <c r="H21" s="114">
        <f>SUM(H22:H23)</f>
        <v>31200</v>
      </c>
    </row>
    <row r="22" spans="1:9" s="40" customFormat="1" outlineLevel="1">
      <c r="A22" s="38"/>
      <c r="B22" s="39" t="s">
        <v>6</v>
      </c>
      <c r="C22" s="153" t="s">
        <v>63</v>
      </c>
      <c r="D22" s="39"/>
      <c r="E22" s="39"/>
      <c r="F22" s="37"/>
      <c r="H22" s="154">
        <v>3200</v>
      </c>
    </row>
    <row r="23" spans="1:9" ht="15.75" outlineLevel="1" thickBot="1">
      <c r="A23" s="8"/>
      <c r="B23" s="13" t="s">
        <v>8</v>
      </c>
      <c r="C23" s="146" t="s">
        <v>54</v>
      </c>
      <c r="D23" s="91"/>
      <c r="E23" s="25"/>
      <c r="F23" s="27"/>
      <c r="G23" s="9"/>
      <c r="H23" s="133">
        <f>2000*14</f>
        <v>28000</v>
      </c>
    </row>
    <row r="24" spans="1:9" ht="19.5" thickBot="1">
      <c r="A24" s="95" t="s">
        <v>11</v>
      </c>
      <c r="B24" s="96" t="s">
        <v>13</v>
      </c>
      <c r="C24" s="98"/>
      <c r="D24" s="98"/>
      <c r="E24" s="98"/>
      <c r="F24" s="115"/>
      <c r="G24" s="98"/>
      <c r="H24" s="113">
        <f>SUM(H25:H26)</f>
        <v>255000</v>
      </c>
    </row>
    <row r="25" spans="1:9" s="142" customFormat="1">
      <c r="A25" s="155"/>
      <c r="B25" s="39" t="s">
        <v>6</v>
      </c>
      <c r="C25" s="223" t="s">
        <v>42</v>
      </c>
      <c r="D25" s="198"/>
      <c r="E25" s="198"/>
      <c r="F25" s="199"/>
      <c r="G25" s="143"/>
      <c r="H25" s="107">
        <v>200000</v>
      </c>
      <c r="I25" s="40"/>
    </row>
    <row r="26" spans="1:9" ht="15" customHeight="1">
      <c r="A26" s="11"/>
      <c r="B26" s="13" t="s">
        <v>7</v>
      </c>
      <c r="C26" s="195" t="s">
        <v>50</v>
      </c>
      <c r="D26" s="195"/>
      <c r="E26" s="195"/>
      <c r="F26" s="197"/>
      <c r="G26" s="9"/>
      <c r="H26" s="107">
        <v>55000</v>
      </c>
    </row>
    <row r="27" spans="1:9" ht="15" customHeight="1">
      <c r="A27" s="11"/>
      <c r="B27" s="13" t="s">
        <v>8</v>
      </c>
      <c r="C27" s="30" t="s">
        <v>10</v>
      </c>
      <c r="D27" s="13"/>
      <c r="E27" s="13"/>
      <c r="F27" s="14"/>
      <c r="G27" s="9"/>
      <c r="H27" s="147">
        <v>0</v>
      </c>
    </row>
    <row r="28" spans="1:9" ht="15" customHeight="1">
      <c r="A28" s="11"/>
      <c r="B28" s="13" t="s">
        <v>53</v>
      </c>
      <c r="C28" s="30" t="s">
        <v>59</v>
      </c>
      <c r="D28" s="13"/>
      <c r="E28" s="13"/>
      <c r="F28" s="14"/>
      <c r="G28" s="9"/>
      <c r="H28" s="147">
        <f>17*850*3</f>
        <v>43350</v>
      </c>
    </row>
    <row r="29" spans="1:9" ht="15" customHeight="1" thickBot="1">
      <c r="A29" s="11"/>
      <c r="B29" s="135" t="s">
        <v>55</v>
      </c>
      <c r="C29" s="152" t="s">
        <v>60</v>
      </c>
      <c r="D29" s="135"/>
      <c r="E29" s="135"/>
      <c r="F29" s="136"/>
      <c r="G29" s="137"/>
      <c r="H29" s="145">
        <f>6000*4</f>
        <v>24000</v>
      </c>
    </row>
    <row r="30" spans="1:9" ht="19.5" thickBot="1">
      <c r="A30" s="95" t="s">
        <v>66</v>
      </c>
      <c r="B30" s="96" t="s">
        <v>77</v>
      </c>
      <c r="C30" s="98"/>
      <c r="D30" s="98"/>
      <c r="E30" s="98"/>
      <c r="F30" s="115"/>
      <c r="G30" s="98"/>
      <c r="H30" s="113">
        <f>SUM(H31:H32)</f>
        <v>450000</v>
      </c>
    </row>
    <row r="31" spans="1:9" ht="15" customHeight="1">
      <c r="A31" s="172"/>
      <c r="B31" s="176" t="s">
        <v>6</v>
      </c>
      <c r="C31" s="173" t="s">
        <v>69</v>
      </c>
      <c r="D31" s="148"/>
      <c r="E31" s="148"/>
      <c r="F31" s="150"/>
      <c r="G31" s="6"/>
      <c r="H31" s="174">
        <f>150000*2</f>
        <v>300000</v>
      </c>
    </row>
    <row r="32" spans="1:9" ht="15" customHeight="1" thickBot="1">
      <c r="A32" s="175"/>
      <c r="B32" s="135" t="s">
        <v>7</v>
      </c>
      <c r="C32" s="152" t="s">
        <v>56</v>
      </c>
      <c r="D32" s="135"/>
      <c r="E32" s="135"/>
      <c r="F32" s="136"/>
      <c r="G32" s="137"/>
      <c r="H32" s="145">
        <v>150000</v>
      </c>
    </row>
    <row r="33" spans="1:12" ht="19.5" thickBot="1">
      <c r="A33" s="188" t="s">
        <v>38</v>
      </c>
      <c r="B33" s="189"/>
      <c r="C33" s="189"/>
      <c r="D33" s="189"/>
      <c r="E33" s="189"/>
      <c r="F33" s="190"/>
      <c r="G33" s="116" t="e">
        <f>SUM(#REF!)</f>
        <v>#REF!</v>
      </c>
      <c r="H33" s="117">
        <f>H34</f>
        <v>943535</v>
      </c>
    </row>
    <row r="34" spans="1:12" ht="19.5" thickBot="1">
      <c r="A34" s="95" t="s">
        <v>9</v>
      </c>
      <c r="B34" s="96" t="s">
        <v>26</v>
      </c>
      <c r="C34" s="96"/>
      <c r="D34" s="96"/>
      <c r="E34" s="96"/>
      <c r="F34" s="97"/>
      <c r="G34" s="98"/>
      <c r="H34" s="113">
        <f>SUM(H35:H37)</f>
        <v>943535</v>
      </c>
    </row>
    <row r="35" spans="1:12" outlineLevel="1">
      <c r="A35" s="5"/>
      <c r="B35" s="148" t="s">
        <v>6</v>
      </c>
      <c r="C35" s="149" t="s">
        <v>25</v>
      </c>
      <c r="D35" s="149"/>
      <c r="E35" s="148"/>
      <c r="F35" s="150"/>
      <c r="G35" s="6"/>
      <c r="H35" s="151">
        <v>519402</v>
      </c>
      <c r="I35" s="169"/>
    </row>
    <row r="36" spans="1:12" s="40" customFormat="1" outlineLevel="1">
      <c r="A36" s="38"/>
      <c r="B36" s="39" t="s">
        <v>7</v>
      </c>
      <c r="C36" s="39" t="s">
        <v>57</v>
      </c>
      <c r="D36" s="39"/>
      <c r="E36" s="39"/>
      <c r="F36" s="37"/>
      <c r="G36" s="153"/>
      <c r="H36" s="144">
        <v>84133</v>
      </c>
    </row>
    <row r="37" spans="1:12" ht="15.75" outlineLevel="1" thickBot="1">
      <c r="A37" s="134"/>
      <c r="B37" s="135" t="s">
        <v>8</v>
      </c>
      <c r="C37" s="152" t="s">
        <v>52</v>
      </c>
      <c r="D37" s="135"/>
      <c r="E37" s="135"/>
      <c r="F37" s="136"/>
      <c r="G37" s="137"/>
      <c r="H37" s="145">
        <v>340000</v>
      </c>
    </row>
    <row r="38" spans="1:12">
      <c r="A38" s="12"/>
      <c r="B38" s="12"/>
      <c r="C38" s="13"/>
      <c r="D38" s="12"/>
      <c r="E38" s="12"/>
      <c r="F38" s="12"/>
      <c r="G38" s="9"/>
      <c r="H38" s="110"/>
      <c r="I38" s="9"/>
    </row>
    <row r="39" spans="1:12" ht="27.75" customHeight="1">
      <c r="A39" s="12"/>
      <c r="B39" s="13"/>
      <c r="C39" s="195"/>
      <c r="D39" s="195"/>
      <c r="E39" s="195"/>
      <c r="F39" s="12"/>
      <c r="G39" s="9"/>
      <c r="H39" s="109"/>
      <c r="I39" s="9"/>
    </row>
    <row r="40" spans="1:12" ht="21.75" customHeight="1">
      <c r="A40" s="12"/>
      <c r="B40" s="13"/>
      <c r="C40" s="195"/>
      <c r="D40" s="195"/>
      <c r="E40" s="195"/>
      <c r="F40" s="12"/>
      <c r="G40" s="9"/>
      <c r="H40" s="109"/>
      <c r="I40" s="9"/>
    </row>
    <row r="41" spans="1:12" ht="16.5" customHeight="1">
      <c r="A41" s="12"/>
      <c r="B41" s="13"/>
      <c r="C41" s="196"/>
      <c r="D41" s="196"/>
      <c r="E41" s="92"/>
      <c r="F41" s="12"/>
      <c r="G41" s="9"/>
      <c r="H41" s="109"/>
      <c r="I41" s="9"/>
    </row>
    <row r="42" spans="1:12" outlineLevel="1">
      <c r="A42" s="9"/>
      <c r="B42" s="13"/>
      <c r="C42" s="26"/>
      <c r="D42" s="13"/>
      <c r="E42" s="13"/>
      <c r="F42" s="13"/>
      <c r="G42" s="9"/>
      <c r="H42" s="109"/>
      <c r="I42" s="9"/>
    </row>
    <row r="43" spans="1:12">
      <c r="A43" s="9"/>
      <c r="B43" s="9"/>
      <c r="C43" s="9"/>
      <c r="D43" s="9"/>
      <c r="E43" s="9"/>
      <c r="F43" s="9"/>
      <c r="G43" s="9"/>
      <c r="H43" s="132"/>
      <c r="I43" s="9"/>
    </row>
    <row r="44" spans="1:12" ht="15.75">
      <c r="A44" s="194"/>
      <c r="B44" s="194"/>
      <c r="C44" s="194"/>
      <c r="D44" s="194"/>
      <c r="E44" s="194"/>
      <c r="F44" s="194"/>
      <c r="G44" s="93"/>
      <c r="H44" s="108"/>
      <c r="I44" s="94"/>
      <c r="J44" s="59"/>
      <c r="K44" s="59"/>
    </row>
    <row r="45" spans="1:12">
      <c r="A45" s="12"/>
      <c r="B45" s="12"/>
      <c r="C45" s="25"/>
      <c r="D45" s="25"/>
      <c r="E45" s="25"/>
      <c r="F45" s="12"/>
      <c r="G45" s="9"/>
      <c r="H45" s="109"/>
      <c r="I45" s="9"/>
      <c r="J45" s="58"/>
      <c r="K45" s="60"/>
      <c r="L45" s="60"/>
    </row>
    <row r="46" spans="1:12">
      <c r="A46" s="12"/>
      <c r="B46" s="12"/>
      <c r="C46" s="26"/>
      <c r="D46" s="12"/>
      <c r="E46" s="12"/>
      <c r="F46" s="12"/>
      <c r="G46" s="9"/>
      <c r="H46" s="110"/>
      <c r="I46" s="9"/>
      <c r="J46" s="58"/>
      <c r="K46" s="60"/>
      <c r="L46" s="60"/>
    </row>
    <row r="47" spans="1:12">
      <c r="A47" s="9"/>
      <c r="B47" s="9"/>
      <c r="C47" s="9"/>
      <c r="D47" s="9"/>
      <c r="E47" s="9"/>
      <c r="F47" s="9"/>
      <c r="G47" s="9"/>
      <c r="H47" s="111"/>
      <c r="I47" s="9"/>
    </row>
    <row r="48" spans="1:12">
      <c r="I48" s="1"/>
    </row>
  </sheetData>
  <mergeCells count="9">
    <mergeCell ref="A1:F1"/>
    <mergeCell ref="A33:F33"/>
    <mergeCell ref="A7:F7"/>
    <mergeCell ref="A44:F44"/>
    <mergeCell ref="C39:E39"/>
    <mergeCell ref="C41:D41"/>
    <mergeCell ref="C40:E40"/>
    <mergeCell ref="C26:F26"/>
    <mergeCell ref="C25:F25"/>
  </mergeCells>
  <pageMargins left="0.23622047244094491" right="0.23622047244094491" top="0.74803149606299213" bottom="0.74803149606299213" header="0.31496062992125984" footer="0.31496062992125984"/>
  <pageSetup paperSize="8" scale="63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opLeftCell="A22" zoomScale="90" zoomScaleNormal="90" workbookViewId="0">
      <selection activeCell="L10" sqref="L10"/>
    </sheetView>
  </sheetViews>
  <sheetFormatPr defaultRowHeight="15" outlineLevelRow="1" outlineLevelCol="1"/>
  <cols>
    <col min="1" max="1" width="4.85546875" style="18" customWidth="1"/>
    <col min="2" max="2" width="6.140625" style="19" customWidth="1"/>
    <col min="3" max="3" width="4.140625" style="19" customWidth="1"/>
    <col min="4" max="4" width="23" style="18" customWidth="1"/>
    <col min="5" max="5" width="5.42578125" style="18" customWidth="1"/>
    <col min="6" max="6" width="7.28515625" style="19" customWidth="1"/>
    <col min="7" max="7" width="9.28515625" style="41" customWidth="1" outlineLevel="1"/>
    <col min="8" max="8" width="10.85546875" style="47" customWidth="1" outlineLevel="1"/>
    <col min="9" max="9" width="13.5703125" style="70" customWidth="1" outlineLevel="1"/>
    <col min="10" max="10" width="13.5703125" style="73" customWidth="1" outlineLevel="1"/>
    <col min="11" max="11" width="34" style="18" customWidth="1"/>
    <col min="12" max="12" width="45.28515625" style="18" customWidth="1"/>
    <col min="13" max="13" width="22.140625" style="86" customWidth="1"/>
    <col min="14" max="14" width="21.42578125" style="18" hidden="1" customWidth="1"/>
    <col min="15" max="15" width="47.85546875" style="18" customWidth="1"/>
    <col min="16" max="16384" width="9.140625" style="18"/>
  </cols>
  <sheetData>
    <row r="1" spans="1:19" ht="21" customHeight="1">
      <c r="A1" s="213" t="s">
        <v>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85"/>
    </row>
    <row r="2" spans="1:19" ht="21">
      <c r="A2" s="2"/>
      <c r="B2" s="15"/>
      <c r="C2" s="15"/>
      <c r="D2" s="2"/>
      <c r="E2" s="2"/>
      <c r="F2" s="15"/>
      <c r="K2" s="2"/>
      <c r="L2" s="2"/>
      <c r="M2" s="85"/>
    </row>
    <row r="3" spans="1:19" ht="21">
      <c r="H3" s="57"/>
      <c r="K3" s="69"/>
    </row>
    <row r="4" spans="1:19" ht="21.75" thickBot="1">
      <c r="K4" s="50"/>
    </row>
    <row r="5" spans="1:19" ht="21">
      <c r="A5" s="20"/>
      <c r="B5" s="21"/>
      <c r="C5" s="21"/>
      <c r="D5" s="22"/>
      <c r="E5" s="22"/>
      <c r="F5" s="21"/>
      <c r="G5" s="61"/>
      <c r="H5" s="62"/>
      <c r="I5" s="71"/>
      <c r="J5" s="77"/>
      <c r="K5" s="63"/>
      <c r="L5" s="23"/>
      <c r="M5" s="87"/>
    </row>
    <row r="6" spans="1:19" ht="21.75" thickBot="1">
      <c r="A6" s="24"/>
      <c r="B6" s="25"/>
      <c r="C6" s="25"/>
      <c r="D6" s="26"/>
      <c r="E6" s="26"/>
      <c r="F6" s="25"/>
      <c r="I6" s="72"/>
      <c r="J6" s="78"/>
      <c r="K6" s="50"/>
      <c r="L6" s="27"/>
      <c r="M6" s="88"/>
    </row>
    <row r="7" spans="1:19" s="56" customFormat="1" ht="15.75" customHeight="1">
      <c r="A7" s="51"/>
      <c r="B7" s="52"/>
      <c r="C7" s="52"/>
      <c r="D7" s="53"/>
      <c r="E7" s="53"/>
      <c r="F7" s="52"/>
      <c r="G7" s="54"/>
      <c r="H7" s="55"/>
      <c r="I7" s="73"/>
      <c r="J7" s="73"/>
      <c r="K7" s="53"/>
      <c r="L7" s="221" t="s">
        <v>22</v>
      </c>
      <c r="M7" s="219">
        <f>M11+M15+M17+M19+M22+M26+M30</f>
        <v>6915065.6100000003</v>
      </c>
      <c r="P7" s="118"/>
      <c r="Q7" s="118"/>
      <c r="R7" s="118"/>
      <c r="S7" s="118"/>
    </row>
    <row r="8" spans="1:19" s="56" customFormat="1" ht="15.75" customHeight="1" thickBot="1">
      <c r="A8" s="51"/>
      <c r="B8" s="52"/>
      <c r="C8" s="52"/>
      <c r="D8" s="53"/>
      <c r="E8" s="53"/>
      <c r="F8" s="52"/>
      <c r="G8" s="54"/>
      <c r="H8" s="55"/>
      <c r="I8" s="73"/>
      <c r="J8" s="73"/>
      <c r="K8" s="53"/>
      <c r="L8" s="222"/>
      <c r="M8" s="220"/>
    </row>
    <row r="9" spans="1:19">
      <c r="A9" s="24"/>
      <c r="B9" s="25"/>
      <c r="C9" s="25"/>
      <c r="D9" s="26"/>
      <c r="E9" s="26"/>
      <c r="F9" s="25"/>
      <c r="G9" s="42"/>
      <c r="H9" s="48"/>
      <c r="I9" s="74"/>
      <c r="J9" s="79"/>
      <c r="K9" s="26"/>
      <c r="L9" s="27"/>
      <c r="M9" s="88"/>
    </row>
    <row r="10" spans="1:19" ht="15.75" thickBot="1">
      <c r="A10" s="64"/>
      <c r="B10" s="65"/>
      <c r="C10" s="65"/>
      <c r="D10" s="66"/>
      <c r="E10" s="66"/>
      <c r="F10" s="65"/>
      <c r="G10" s="65"/>
      <c r="H10" s="67"/>
      <c r="I10" s="75"/>
      <c r="J10" s="80"/>
      <c r="K10" s="66"/>
      <c r="L10" s="68"/>
      <c r="M10" s="88"/>
    </row>
    <row r="11" spans="1:19" s="83" customFormat="1" ht="24.75" customHeight="1" thickBot="1">
      <c r="A11" s="200" t="s">
        <v>61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2"/>
      <c r="M11" s="119">
        <f>M14</f>
        <v>1015213.5</v>
      </c>
      <c r="N11" s="82" t="e">
        <f>SUM(#REF!)</f>
        <v>#REF!</v>
      </c>
    </row>
    <row r="12" spans="1:19" ht="16.5" thickBot="1">
      <c r="A12" s="44"/>
      <c r="B12" s="45"/>
      <c r="C12" s="45"/>
      <c r="D12" s="45"/>
      <c r="E12" s="45"/>
      <c r="F12" s="45"/>
      <c r="G12" s="46"/>
      <c r="H12" s="49"/>
      <c r="I12" s="76"/>
      <c r="J12" s="81"/>
      <c r="K12" s="45"/>
      <c r="L12" s="45"/>
      <c r="M12" s="89" t="s">
        <v>49</v>
      </c>
      <c r="N12" s="17"/>
    </row>
    <row r="13" spans="1:19" ht="30.75" outlineLevel="1" thickBot="1">
      <c r="A13" s="11"/>
      <c r="B13" s="16"/>
      <c r="C13" s="16"/>
      <c r="D13" s="12"/>
      <c r="E13" s="12"/>
      <c r="F13" s="16"/>
      <c r="K13" s="12"/>
      <c r="L13" s="43"/>
      <c r="M13" s="90" t="s">
        <v>62</v>
      </c>
      <c r="N13" s="17" t="e">
        <f>SUM(#REF!)</f>
        <v>#REF!</v>
      </c>
    </row>
    <row r="14" spans="1:19" s="28" customFormat="1" ht="19.5" outlineLevel="1" thickBot="1">
      <c r="A14" s="126">
        <v>1</v>
      </c>
      <c r="B14" s="127" t="s">
        <v>47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9"/>
      <c r="M14" s="156">
        <f>45*1611.45*14</f>
        <v>1015213.5</v>
      </c>
      <c r="O14" s="131">
        <v>1015214</v>
      </c>
    </row>
    <row r="15" spans="1:19" s="28" customFormat="1" ht="19.5" outlineLevel="1" thickBot="1">
      <c r="A15" s="216" t="s">
        <v>28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8"/>
      <c r="M15" s="120">
        <f>M16</f>
        <v>329823.89999999997</v>
      </c>
    </row>
    <row r="16" spans="1:19" s="28" customFormat="1" ht="31.5" customHeight="1" outlineLevel="1" thickBot="1">
      <c r="A16" s="139">
        <v>1</v>
      </c>
      <c r="B16" s="138" t="s">
        <v>75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9"/>
      <c r="M16" s="130">
        <f>523.53*45*14</f>
        <v>329823.89999999997</v>
      </c>
    </row>
    <row r="17" spans="1:15" s="83" customFormat="1" ht="24.75" customHeight="1" thickBot="1">
      <c r="A17" s="214" t="s">
        <v>17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119">
        <f>SUM(M18:M18)</f>
        <v>340000</v>
      </c>
      <c r="N17" s="82" t="e">
        <f>SUM(#REF!)</f>
        <v>#REF!</v>
      </c>
    </row>
    <row r="18" spans="1:15" s="28" customFormat="1" ht="21.75" customHeight="1" outlineLevel="1" thickBot="1">
      <c r="A18" s="126">
        <v>1</v>
      </c>
      <c r="B18" s="138" t="s">
        <v>58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41">
        <v>340000</v>
      </c>
    </row>
    <row r="19" spans="1:15" s="83" customFormat="1" ht="22.5" customHeight="1" thickBot="1">
      <c r="A19" s="200" t="s">
        <v>18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2"/>
      <c r="M19" s="119">
        <f>SUM(M20)</f>
        <v>100000</v>
      </c>
      <c r="N19" s="82" t="e">
        <f>SUM(#REF!)</f>
        <v>#REF!</v>
      </c>
    </row>
    <row r="20" spans="1:15" s="166" customFormat="1" ht="22.5" customHeight="1" outlineLevel="1" thickBot="1">
      <c r="A20" s="157">
        <v>1</v>
      </c>
      <c r="B20" s="158" t="s">
        <v>27</v>
      </c>
      <c r="C20" s="158"/>
      <c r="D20" s="159"/>
      <c r="E20" s="159"/>
      <c r="F20" s="158"/>
      <c r="G20" s="160"/>
      <c r="H20" s="161"/>
      <c r="I20" s="162"/>
      <c r="J20" s="163"/>
      <c r="K20" s="159"/>
      <c r="L20" s="164"/>
      <c r="M20" s="165">
        <v>100000</v>
      </c>
    </row>
    <row r="21" spans="1:15" s="83" customFormat="1" ht="22.5" customHeight="1" outlineLevel="1" thickBot="1">
      <c r="A21" s="200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2"/>
      <c r="M21" s="122"/>
    </row>
    <row r="22" spans="1:15" s="83" customFormat="1" ht="22.5" customHeight="1" outlineLevel="1" thickBot="1">
      <c r="A22" s="203" t="s">
        <v>51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5"/>
      <c r="M22" s="119">
        <f>SUM(M23:M25)</f>
        <v>3793033</v>
      </c>
      <c r="O22" s="123"/>
    </row>
    <row r="23" spans="1:15" s="83" customFormat="1" ht="22.5" customHeight="1" outlineLevel="1" thickBot="1">
      <c r="A23" s="177">
        <v>1</v>
      </c>
      <c r="B23" s="207" t="s">
        <v>33</v>
      </c>
      <c r="C23" s="207"/>
      <c r="D23" s="207"/>
      <c r="E23" s="207"/>
      <c r="F23" s="207"/>
      <c r="G23" s="207"/>
      <c r="H23" s="207"/>
      <c r="I23" s="207"/>
      <c r="J23" s="207"/>
      <c r="K23" s="207"/>
      <c r="L23" s="178"/>
      <c r="M23" s="121">
        <v>205320</v>
      </c>
    </row>
    <row r="24" spans="1:15" s="83" customFormat="1" ht="22.5" customHeight="1" outlineLevel="1" thickBot="1">
      <c r="A24" s="177">
        <v>2</v>
      </c>
      <c r="B24" s="207" t="s">
        <v>74</v>
      </c>
      <c r="C24" s="207"/>
      <c r="D24" s="207"/>
      <c r="E24" s="207"/>
      <c r="F24" s="207"/>
      <c r="G24" s="207"/>
      <c r="H24" s="207"/>
      <c r="I24" s="207"/>
      <c r="J24" s="207"/>
      <c r="K24" s="207"/>
      <c r="L24" s="178"/>
      <c r="M24" s="121">
        <v>441356</v>
      </c>
    </row>
    <row r="25" spans="1:15" s="83" customFormat="1" ht="22.5" customHeight="1" outlineLevel="1" thickBot="1">
      <c r="A25" s="177">
        <v>3</v>
      </c>
      <c r="B25" s="207" t="s">
        <v>34</v>
      </c>
      <c r="C25" s="207"/>
      <c r="D25" s="207"/>
      <c r="E25" s="207"/>
      <c r="F25" s="207"/>
      <c r="G25" s="207"/>
      <c r="H25" s="207"/>
      <c r="I25" s="207"/>
      <c r="J25" s="207"/>
      <c r="K25" s="207"/>
      <c r="L25" s="178"/>
      <c r="M25" s="121">
        <v>3146357</v>
      </c>
    </row>
    <row r="26" spans="1:15" s="83" customFormat="1" ht="22.5" customHeight="1" outlineLevel="1" thickBot="1">
      <c r="A26" s="177"/>
      <c r="B26" s="204" t="s">
        <v>76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119">
        <f>M27+M28+M29</f>
        <v>1318104.25</v>
      </c>
      <c r="O26" s="206" t="s">
        <v>40</v>
      </c>
    </row>
    <row r="27" spans="1:15" s="83" customFormat="1" ht="22.5" customHeight="1" outlineLevel="1" thickBot="1">
      <c r="A27" s="177">
        <v>1</v>
      </c>
      <c r="B27" s="207" t="s">
        <v>72</v>
      </c>
      <c r="C27" s="207"/>
      <c r="D27" s="207"/>
      <c r="E27" s="207"/>
      <c r="F27" s="207"/>
      <c r="G27" s="207"/>
      <c r="H27" s="207"/>
      <c r="I27" s="207"/>
      <c r="J27" s="207"/>
      <c r="K27" s="207"/>
      <c r="L27" s="178"/>
      <c r="M27" s="124">
        <v>674108.25</v>
      </c>
      <c r="O27" s="206"/>
    </row>
    <row r="28" spans="1:15" s="83" customFormat="1" ht="22.5" customHeight="1" outlineLevel="1" thickBot="1">
      <c r="A28" s="177">
        <v>2</v>
      </c>
      <c r="B28" s="207" t="s">
        <v>71</v>
      </c>
      <c r="C28" s="207"/>
      <c r="D28" s="207"/>
      <c r="E28" s="207"/>
      <c r="F28" s="207"/>
      <c r="G28" s="207"/>
      <c r="H28" s="207"/>
      <c r="I28" s="207"/>
      <c r="J28" s="207"/>
      <c r="K28" s="207"/>
      <c r="L28" s="178"/>
      <c r="M28" s="125">
        <v>633820</v>
      </c>
      <c r="O28" s="206"/>
    </row>
    <row r="29" spans="1:15" s="83" customFormat="1" ht="35.25" customHeight="1" outlineLevel="1" thickBot="1">
      <c r="A29" s="177">
        <v>3</v>
      </c>
      <c r="B29" s="208" t="s">
        <v>73</v>
      </c>
      <c r="C29" s="208"/>
      <c r="D29" s="208"/>
      <c r="E29" s="208"/>
      <c r="F29" s="208"/>
      <c r="G29" s="208"/>
      <c r="H29" s="208"/>
      <c r="I29" s="208"/>
      <c r="J29" s="208"/>
      <c r="K29" s="208"/>
      <c r="L29" s="178"/>
      <c r="M29" s="125">
        <v>10176</v>
      </c>
      <c r="O29" s="206"/>
    </row>
    <row r="30" spans="1:15" s="83" customFormat="1" ht="22.5" customHeight="1" outlineLevel="1" thickBot="1">
      <c r="A30" s="186"/>
      <c r="B30" s="211" t="s">
        <v>48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2"/>
      <c r="M30" s="119">
        <f>M31</f>
        <v>18890.96</v>
      </c>
      <c r="O30" s="206"/>
    </row>
    <row r="31" spans="1:15" ht="16.5" customHeight="1" thickBot="1">
      <c r="A31" s="179">
        <v>1</v>
      </c>
      <c r="B31" s="180" t="s">
        <v>39</v>
      </c>
      <c r="C31" s="180"/>
      <c r="D31" s="181"/>
      <c r="E31" s="181"/>
      <c r="F31" s="180"/>
      <c r="G31" s="182"/>
      <c r="H31" s="183"/>
      <c r="I31" s="184"/>
      <c r="J31" s="185"/>
      <c r="K31" s="181"/>
      <c r="L31" s="178"/>
      <c r="M31" s="140">
        <v>18890.96</v>
      </c>
      <c r="O31" s="206"/>
    </row>
    <row r="32" spans="1:15">
      <c r="L32" s="84"/>
    </row>
  </sheetData>
  <autoFilter ref="A12:M20"/>
  <mergeCells count="18">
    <mergeCell ref="A1:L1"/>
    <mergeCell ref="A11:L11"/>
    <mergeCell ref="A17:L17"/>
    <mergeCell ref="A15:L15"/>
    <mergeCell ref="M7:M8"/>
    <mergeCell ref="L7:L8"/>
    <mergeCell ref="A21:L21"/>
    <mergeCell ref="A22:L22"/>
    <mergeCell ref="O26:O31"/>
    <mergeCell ref="A19:L19"/>
    <mergeCell ref="B27:K27"/>
    <mergeCell ref="B28:K28"/>
    <mergeCell ref="B29:K29"/>
    <mergeCell ref="B26:L26"/>
    <mergeCell ref="B23:K23"/>
    <mergeCell ref="B24:K24"/>
    <mergeCell ref="B25:K25"/>
    <mergeCell ref="B30:L30"/>
  </mergeCells>
  <pageMargins left="0.25" right="0.25" top="0.75" bottom="0.75" header="0.3" footer="0.3"/>
  <pageSetup paperSize="8" scale="4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 расходов</vt:lpstr>
      <vt:lpstr>Бюджет доходов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</cp:lastModifiedBy>
  <cp:lastPrinted>2017-03-17T13:44:48Z</cp:lastPrinted>
  <dcterms:created xsi:type="dcterms:W3CDTF">2013-10-10T20:32:20Z</dcterms:created>
  <dcterms:modified xsi:type="dcterms:W3CDTF">2019-12-27T20:37:58Z</dcterms:modified>
</cp:coreProperties>
</file>