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30" activeTab="0"/>
  </bookViews>
  <sheets>
    <sheet name="Бюджет расходов" sheetId="1" r:id="rId1"/>
    <sheet name="Бюджет доходов" sheetId="2" r:id="rId2"/>
    <sheet name="ФЭО" sheetId="3" r:id="rId3"/>
    <sheet name="Столбы на пож. водоемах" sheetId="4" r:id="rId4"/>
    <sheet name="Пожарные колодцы" sheetId="5" r:id="rId5"/>
    <sheet name="Мусорная площадка" sheetId="6" r:id="rId6"/>
    <sheet name="Пожарная безопасность" sheetId="7" r:id="rId7"/>
  </sheets>
  <definedNames>
    <definedName name="_xlnm._FilterDatabase" localSheetId="1" hidden="1">'Бюджет доходов'!$A$8:$M$12</definedName>
    <definedName name="OLE_LINK1" localSheetId="0">'Бюджет расходов'!$C$16</definedName>
    <definedName name="_xlnm.Print_Area" localSheetId="1">'Бюджет доходов'!$A$1:$M$24</definedName>
    <definedName name="_xlnm.Print_Area" localSheetId="0">'Бюджет расходов'!$A$1:$G$40</definedName>
    <definedName name="_xlnm.Print_Area" localSheetId="2">'ФЭО'!#REF!</definedName>
  </definedNames>
  <calcPr fullCalcOnLoad="1"/>
</workbook>
</file>

<file path=xl/sharedStrings.xml><?xml version="1.0" encoding="utf-8"?>
<sst xmlns="http://schemas.openxmlformats.org/spreadsheetml/2006/main" count="220" uniqueCount="137">
  <si>
    <t>ОПЛАТА ТРУДА (штатное расписание)</t>
  </si>
  <si>
    <t>НАЛОГИ С ФОТ</t>
  </si>
  <si>
    <t>ФИНАНСОВЫЕ ЗАТРАТЫ</t>
  </si>
  <si>
    <t>1.1.</t>
  </si>
  <si>
    <t>1.4.</t>
  </si>
  <si>
    <t>а.</t>
  </si>
  <si>
    <t>б.</t>
  </si>
  <si>
    <t>2.1.</t>
  </si>
  <si>
    <t>Вывоз мусора</t>
  </si>
  <si>
    <t>Административные и офисные расходы</t>
  </si>
  <si>
    <t>ПРОЧИЕ РАСХОДЫ</t>
  </si>
  <si>
    <t>РКО, комиссии банка</t>
  </si>
  <si>
    <t>ИТОГО</t>
  </si>
  <si>
    <t>ВСЕГО</t>
  </si>
  <si>
    <t>ЕСН</t>
  </si>
  <si>
    <t>ИТОГО ДОХОДЫ:</t>
  </si>
  <si>
    <t>Канц. Товары</t>
  </si>
  <si>
    <t>Почтовые расходы</t>
  </si>
  <si>
    <t>ДОГОВОРНЫЕ ОБЯЗАТЕЛЬСТВА (постоянные и разовые договоры)</t>
  </si>
  <si>
    <t>Статья 1. РАСХОДЫ ИЗ ЧЛЕНСКИХ ВЗНОСОВ</t>
  </si>
  <si>
    <t>1.3.</t>
  </si>
  <si>
    <t>Статья 2. РАСХОДЫ ИЗ ЦЕЛЕВЫХ ВЗНОСОВ</t>
  </si>
  <si>
    <t>Неиспользованная сумма полученных пеней по судебным делам</t>
  </si>
  <si>
    <t>Судебные, Нотариальные, юридические расходы (услуги юриста, арбитражные суды, прокуратура), сборы, гос. пошлины</t>
  </si>
  <si>
    <t xml:space="preserve">Председатель правления </t>
  </si>
  <si>
    <t xml:space="preserve">бухгалтер </t>
  </si>
  <si>
    <t>,</t>
  </si>
  <si>
    <t>Статья 1. ЕЖЕМЕСЯЧНЫЕ ВЗНОСЫ ЧЛЕНОВ И ИНДИВИДУАЛОВ</t>
  </si>
  <si>
    <t>Просыпка дорог песком в случае обледенения (2 раза за сезон)</t>
  </si>
  <si>
    <t>Услуги связи, в т.ч.шлагбаумы</t>
  </si>
  <si>
    <t>Обустройство и содержание дорог</t>
  </si>
  <si>
    <t>1.2.</t>
  </si>
  <si>
    <t>Статья 2. ЦЕЛЕВЫЕ ВЗНОСЫ</t>
  </si>
  <si>
    <t xml:space="preserve">Оплата электроэнергии (общее потребление СНТ) </t>
  </si>
  <si>
    <t> • Федеральным законом от 29.07.2017 № 217-ФЗ "О ведении гражданами садоводства и огородничества для собственных нужд и о внесении изменений в отдельные законодательные акты Российской Федерации"; </t>
  </si>
  <si>
    <t>Финансово-экономическое обоснование размера взносов</t>
  </si>
  <si>
    <t>30,2% Налоговая ставка</t>
  </si>
  <si>
    <t>700р/мес по договору</t>
  </si>
  <si>
    <t>ХОЗЯЙСТВЕННЫЕ РАСХОДЫ СНТ</t>
  </si>
  <si>
    <t>Тариф Системного администратора.</t>
  </si>
  <si>
    <t>Тарифы  (ГУДСП, частные организации) от 19000 до 21000 р.</t>
  </si>
  <si>
    <t>Необходимость введения данной статьи расходов вызвана низкой собираемостью взносов и платежей. Проект сметы и расчет взносов сделан при 100% оплате. К сожалению, не все садоводы являются добросовестными плательщиками.</t>
  </si>
  <si>
    <t>Итого работы+материалы+трансп. и накл. расходы</t>
  </si>
  <si>
    <t>Транспортыне и накладные расходы:</t>
  </si>
  <si>
    <t>Итого материалов:</t>
  </si>
  <si>
    <t>шт.</t>
  </si>
  <si>
    <t>Столб для забора 50х50х1,5 мм 3 м зеленый RAL 6005</t>
  </si>
  <si>
    <t>Материалы</t>
  </si>
  <si>
    <t>Итого работ:</t>
  </si>
  <si>
    <t>Работы</t>
  </si>
  <si>
    <t>Стоимость</t>
  </si>
  <si>
    <t>Цена</t>
  </si>
  <si>
    <t>Кол-во</t>
  </si>
  <si>
    <t>Ед.изм.</t>
  </si>
  <si>
    <t xml:space="preserve">Наименование </t>
  </si>
  <si>
    <t>№ п/п</t>
  </si>
  <si>
    <t>усл.</t>
  </si>
  <si>
    <t>м.пог</t>
  </si>
  <si>
    <t xml:space="preserve">Монтаж столбов </t>
  </si>
  <si>
    <t>Прайс: "СТД Петрович"</t>
  </si>
  <si>
    <t>Неиспользованные средства с продажи участка 47:14:0302002:198</t>
  </si>
  <si>
    <t xml:space="preserve">Задолженность по членским взносам  / Задолженность граждан, ведущих садоводство в инд. порядке </t>
  </si>
  <si>
    <t>Задолженность членов и индивидуалов по целевым взносам (обустройство и содержание дороги)</t>
  </si>
  <si>
    <t>Задолженность членов и индивидуалов по целевым взносам (ТП ЛЭ)</t>
  </si>
  <si>
    <t xml:space="preserve">Очистка дорог от снега. Цены рыночные, устанавливаются исполнителем самостоятельно. Планируемая стоимость за сезон  ~ 10 раз по 10 000 рублей </t>
  </si>
  <si>
    <t>Обновление программы 1С - 2 раза в год</t>
  </si>
  <si>
    <t>Монтаж столбов на пожарных водоемах</t>
  </si>
  <si>
    <t xml:space="preserve">Калькуляци "Столбы  на пожарных водоемах" </t>
  </si>
  <si>
    <t>Билайн, Тариф "Яркое решение за 600"- 2 шт., "Телематика"(шлагбаумы)-2 шт.</t>
  </si>
  <si>
    <t>Обслуживание электросетевого хозяйства (замена ламп, оплата работ электриков)</t>
  </si>
  <si>
    <t>Цены на работы рыночные, устанавливаются исполнителем самостоятельно. Стоимость материалов по прайсу компаний "ЭТМ", "Минимакс". https://www.etm.ru/, https://www.minimaks.ru/</t>
  </si>
  <si>
    <t>Резервный фонд</t>
  </si>
  <si>
    <t xml:space="preserve">НАКОПЛЕНИЯ </t>
  </si>
  <si>
    <t>Статья 3. Прочие расходы вне основных взносов</t>
  </si>
  <si>
    <r>
      <t xml:space="preserve">Неиспользованные целевые взносы за предыдущий период </t>
    </r>
    <r>
      <rPr>
        <b/>
        <sz val="12"/>
        <color indexed="8"/>
        <rFont val="Calibri"/>
        <family val="2"/>
      </rPr>
      <t xml:space="preserve"> на имущество общего пользования </t>
    </r>
  </si>
  <si>
    <t>Резервный фонд (Задолженность по членским взносам  / Задолженность граждан, ведущих садоводство в инд. Порядке)</t>
  </si>
  <si>
    <t>Остаток на р/счете</t>
  </si>
  <si>
    <t>50000р/мес</t>
  </si>
  <si>
    <t>в.</t>
  </si>
  <si>
    <t xml:space="preserve">Резервный фонд Обустройство и содержание дорог </t>
  </si>
  <si>
    <t>Задолженность членов и индивидуалов по целевым взносам за предыдущие периоды</t>
  </si>
  <si>
    <t>18000р/мес</t>
  </si>
  <si>
    <r>
      <t>Выплата зарплаты председателю и бухгалтеру</t>
    </r>
    <r>
      <rPr>
        <i/>
        <sz val="11"/>
        <color indexed="10"/>
        <rFont val="Calibri"/>
        <family val="2"/>
      </rPr>
      <t xml:space="preserve"> </t>
    </r>
    <r>
      <rPr>
        <i/>
        <sz val="11"/>
        <rFont val="Calibri"/>
        <family val="2"/>
      </rPr>
      <t>с учетом увеличения согласно предложений Общего Собрания ПРОТОКОЛ № 23 от 13.03.2022</t>
    </r>
  </si>
  <si>
    <t>Бухгалтер</t>
  </si>
  <si>
    <r>
      <t xml:space="preserve">Поступление задолженностей за предыдущие периоды, </t>
    </r>
    <r>
      <rPr>
        <i/>
        <sz val="11"/>
        <color indexed="10"/>
        <rFont val="Calibri"/>
        <family val="2"/>
      </rPr>
      <t>в расчете взносов текущего периода не учитываются</t>
    </r>
  </si>
  <si>
    <t>БЮДЖЕТ ДОХОДОВ на период с 01.03.2023 по 29.02.2024 года (на 12 месяцев)</t>
  </si>
  <si>
    <t>БЮДЖЕТ РАСХОДОВ на период с 01.03.2023 по 29.02.2024 года (на 12 месяцев)</t>
  </si>
  <si>
    <t>Утверждено Решением очередного общего собрания ___ от «11» марта 2023 года. </t>
  </si>
  <si>
    <t>на 2023 - 2024 гг. к  смете  Cадоводческого некоммерческого товарищества "Порзолово"</t>
  </si>
  <si>
    <t>• Анализом хозяйственной деятельности СНТ «Порзолово» за 2022 год;</t>
  </si>
  <si>
    <t>Настоящее финансово-экономическое обоснование является неотъемлемой частью приходно-расходной сметы СНТ "Порзолово" на 2023-2024 год, подготовлено в соответствии с:</t>
  </si>
  <si>
    <t>ремонт 500 м2 дорожного основания ЗОП на территории СНТ "Порзолово"
250 м3 сыпучего материала по 1500 р/М3 = 375000,00 руб
2 смены экскаватора-погрузчика с шириной ковша ?? М, 25000,00 р/смена = 50000,00 руб
работа по трамбовке уложенного основания, без учета доставки - каток 25000,00 р/смена</t>
  </si>
  <si>
    <t>Тарифы Почты РФ, аренда почтовой ячейки на почте Низино</t>
  </si>
  <si>
    <t xml:space="preserve">2 заправки картриджей - 1900,00 руб Заправка в Петергоф Компьютеры
бумага для офисной техники 320 р/ упаковка*10 упаковок = 3200 р цены согласно https://www.komus.ru/
пишущие принадлежности (ручки, в т.ч. для собраний) 500 р цены согласно https://www.komus.ru/
</t>
  </si>
  <si>
    <t>• Конъюнктурного анализа цен на товары и услуги по итогам расходов за 2022год. </t>
  </si>
  <si>
    <t xml:space="preserve">Покос травы на землях общего пользования в весенне-летний период   </t>
  </si>
  <si>
    <t xml:space="preserve">Стоимость услуги согласно КП "Прогресс-Сервис", 5000р./смена
2 раза * 17 соток = 12 смен
по практике покоса 2022г, 2 человека обкашивали все канавы за 2-3 дня, т.е. один покос = 6 смен </t>
  </si>
  <si>
    <t>Чистка дорог в зимнее время</t>
  </si>
  <si>
    <t>Техническое обслуживание двух точек проезда (Шлагбаумы)</t>
  </si>
  <si>
    <t>Стоимость услуги согласно КП "Технополис", 5940р./месяц</t>
  </si>
  <si>
    <t>Устройство забора на 6 площадках для пожарных водоемов</t>
  </si>
  <si>
    <t>сайт (750р/мес), домен- тариф (1600р/год), электронная отчетность 8000 р/года</t>
  </si>
  <si>
    <t>1.5.</t>
  </si>
  <si>
    <t>КП ООО "Эколайф" +5% на возможное удорожание стоимости</t>
  </si>
  <si>
    <t>Строительство пожарных колодцев (дополнительное)</t>
  </si>
  <si>
    <t>6000р/мес. , согласно среднему расчету за 2022 год</t>
  </si>
  <si>
    <t>Мусорная площадка</t>
  </si>
  <si>
    <t>Замена профлиста</t>
  </si>
  <si>
    <t>Монтаж мелкоячеистой сетки по периметру (верх)</t>
  </si>
  <si>
    <t>Заделка раствором ЦПС ям и щелей между плитами</t>
  </si>
  <si>
    <t>Входная  группа: монтаж системы закрывания</t>
  </si>
  <si>
    <t xml:space="preserve">Щеколда-шпингалет </t>
  </si>
  <si>
    <t xml:space="preserve">Профнастил С8 1,2х2 м 0,45 мм коричневый RAL 8017
</t>
  </si>
  <si>
    <t>Сетка сварная оцинкованная 1,5х15 м d1,6 мм ячейка 50х50 мм</t>
  </si>
  <si>
    <t>ЦПС М150 по ТУ MixMaster Оптима 25 кг</t>
  </si>
  <si>
    <t>Пожарная безопасность</t>
  </si>
  <si>
    <t>Прайс:  "Национальная Пожарная компания", 
"Балтийская Пожарная Компания" https://www.nfcom.ru/</t>
  </si>
  <si>
    <t xml:space="preserve">Калькуляци "Пожарная безопасность" </t>
  </si>
  <si>
    <t>Столб для рабицы d42-45 мм 2,3 м грунт красно-коричневый</t>
  </si>
  <si>
    <t>ЩИТ ПОЖАРНЫЙ КОМПЛЕКТАЦИЯ А</t>
  </si>
  <si>
    <t>Рукав РПМ-П латексированный д. 50 мм с головками</t>
  </si>
  <si>
    <t>Прайс: https://www.220-volt.ru/catalog/motopompy/</t>
  </si>
  <si>
    <t>Мотопомпа бензиновая для грязных вод (средняя стоимость)</t>
  </si>
  <si>
    <t>Обслуживание и ремонт площадки ТБО</t>
  </si>
  <si>
    <t xml:space="preserve">Калькуляци "Мусорная площадка" </t>
  </si>
  <si>
    <t>НАЧИСЛЕНИЕ с 01.03.23 по 29.02.24</t>
  </si>
  <si>
    <t>Перчатки х/б 4 нити с ПВХ покрытием</t>
  </si>
  <si>
    <t>Совок 310х310 мм металлический</t>
  </si>
  <si>
    <t>Щетка для пола 400 мм с черенком уличная</t>
  </si>
  <si>
    <t>Оплата согласно тарифам Регионального оператора для СНТ 9000р/мес, ООО "Экопроекты" 11900,00 р (Заполнение журнала учета отходов, ежеквартально 2023, Заполнение журнала учета отходов (годовая форма), 2023 г. , Отчет по форме 2-ТП (отходы), 2023 г. (Ленинградская область, МО Ломоносовский муниципальный район, МО Низинское сельское поселение, Территория «Порзолово», ул. Раздольная, земельный участок 35,  Отчет в региональный кадастр отходов Ленинградской области)</t>
  </si>
  <si>
    <t>Неиспользованные средства по взносам  (Данные на 01.03.2023) остаток денеж. средств на Р/сч. В т .ч.</t>
  </si>
  <si>
    <t>Авансовые членские взносы внесенные собственника для оплаты взносы на будующие платежи за 2023-2024 финансовый период (в итоговых доходах не суммируется)</t>
  </si>
  <si>
    <t>Неиспользованные членские взносы за предыдущие периоды до 01.03.2023 года</t>
  </si>
  <si>
    <t>Взносы 250 р. с сотки участка собственника (2079,07 сот.), срок оплаты до 01.06.2023</t>
  </si>
  <si>
    <t xml:space="preserve">Статья 3. Задолженность по взносам за предшествующий периоды (Данные на 01.03.2023г) </t>
  </si>
  <si>
    <t>Статья 4. Остаток средств на расч. Счете на 01 марта 2023г</t>
  </si>
  <si>
    <t>Взносы 60 р.в месяц/ с сотки участка собственника (2079,07 сот.), срок оплаты до 15 числа каждого месяца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</si>
</sst>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&quot;р.&quot;_-;\-* #,##0.00&quot;р.&quot;_-;_-* &quot;-&quot;??&quot;р.&quot;_-;_-@_-"/>
    <numFmt numFmtId="167" formatCode="#,##0.00_р_."/>
    <numFmt numFmtId="168" formatCode="_-* #,##0.00[$р.-419]_-;\-* #,##0.00[$р.-419]_-;_-* &quot;-&quot;??[$р.-419]_-;_-@_-"/>
    <numFmt numFmtId="169" formatCode="#,##0.00_ ;[Red]\-#,##0.00\ "/>
    <numFmt numFmtId="170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56"/>
      <name val="Calibri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i/>
      <sz val="12"/>
      <color indexed="10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3" tint="-0.4999699890613556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i/>
      <sz val="14"/>
      <color theme="1"/>
      <name val="Calibri"/>
      <family val="2"/>
    </font>
    <font>
      <i/>
      <sz val="12"/>
      <color rgb="FFFF0000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9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3F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>
        <color rgb="FFCED3F1"/>
      </left>
      <right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167" fontId="67" fillId="0" borderId="10" xfId="0" applyNumberFormat="1" applyFont="1" applyBorder="1" applyAlignment="1">
      <alignment horizontal="center"/>
    </xf>
    <xf numFmtId="167" fontId="67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7" fillId="0" borderId="15" xfId="0" applyFont="1" applyBorder="1" applyAlignment="1">
      <alignment/>
    </xf>
    <xf numFmtId="0" fontId="5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16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6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8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0" fontId="70" fillId="33" borderId="20" xfId="0" applyFont="1" applyFill="1" applyBorder="1" applyAlignment="1">
      <alignment horizontal="right"/>
    </xf>
    <xf numFmtId="0" fontId="70" fillId="33" borderId="21" xfId="0" applyFont="1" applyFill="1" applyBorder="1" applyAlignment="1">
      <alignment horizontal="right"/>
    </xf>
    <xf numFmtId="3" fontId="57" fillId="0" borderId="21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57" fillId="0" borderId="0" xfId="0" applyNumberFormat="1" applyFont="1" applyBorder="1" applyAlignment="1">
      <alignment horizontal="center"/>
    </xf>
    <xf numFmtId="168" fontId="57" fillId="0" borderId="21" xfId="0" applyNumberFormat="1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168" fontId="0" fillId="0" borderId="18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3" fontId="71" fillId="0" borderId="0" xfId="0" applyNumberFormat="1" applyFont="1" applyBorder="1" applyAlignment="1">
      <alignment horizontal="left" wrapText="1"/>
    </xf>
    <xf numFmtId="3" fontId="71" fillId="0" borderId="0" xfId="0" applyNumberFormat="1" applyFont="1" applyBorder="1" applyAlignment="1">
      <alignment horizontal="left" vertical="center" wrapText="1"/>
    </xf>
    <xf numFmtId="3" fontId="72" fillId="0" borderId="0" xfId="0" applyNumberFormat="1" applyFont="1" applyBorder="1" applyAlignment="1">
      <alignment horizontal="left" wrapText="1"/>
    </xf>
    <xf numFmtId="0" fontId="71" fillId="0" borderId="18" xfId="0" applyFont="1" applyBorder="1" applyAlignment="1">
      <alignment horizontal="left" wrapText="1"/>
    </xf>
    <xf numFmtId="3" fontId="72" fillId="0" borderId="21" xfId="0" applyNumberFormat="1" applyFont="1" applyBorder="1" applyAlignment="1">
      <alignment horizontal="left" wrapText="1"/>
    </xf>
    <xf numFmtId="3" fontId="72" fillId="0" borderId="0" xfId="0" applyNumberFormat="1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3" fontId="72" fillId="0" borderId="21" xfId="0" applyNumberFormat="1" applyFont="1" applyBorder="1" applyAlignment="1">
      <alignment horizontal="left" vertical="center" wrapText="1"/>
    </xf>
    <xf numFmtId="0" fontId="73" fillId="0" borderId="0" xfId="0" applyFont="1" applyAlignment="1">
      <alignment/>
    </xf>
    <xf numFmtId="0" fontId="74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57" fillId="34" borderId="2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7" fillId="0" borderId="23" xfId="0" applyFont="1" applyBorder="1" applyAlignment="1">
      <alignment/>
    </xf>
    <xf numFmtId="0" fontId="57" fillId="0" borderId="24" xfId="0" applyFont="1" applyBorder="1" applyAlignment="1">
      <alignment/>
    </xf>
    <xf numFmtId="0" fontId="57" fillId="0" borderId="25" xfId="0" applyFont="1" applyBorder="1" applyAlignment="1">
      <alignment/>
    </xf>
    <xf numFmtId="167" fontId="57" fillId="0" borderId="0" xfId="0" applyNumberFormat="1" applyFont="1" applyAlignment="1">
      <alignment horizontal="center"/>
    </xf>
    <xf numFmtId="167" fontId="74" fillId="13" borderId="10" xfId="0" applyNumberFormat="1" applyFont="1" applyFill="1" applyBorder="1" applyAlignment="1">
      <alignment horizontal="center" vertical="center"/>
    </xf>
    <xf numFmtId="167" fontId="74" fillId="13" borderId="11" xfId="0" applyNumberFormat="1" applyFont="1" applyFill="1" applyBorder="1" applyAlignment="1">
      <alignment horizontal="center" vertical="center"/>
    </xf>
    <xf numFmtId="167" fontId="0" fillId="0" borderId="26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57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75" fillId="4" borderId="22" xfId="0" applyNumberFormat="1" applyFont="1" applyFill="1" applyBorder="1" applyAlignment="1">
      <alignment horizontal="center"/>
    </xf>
    <xf numFmtId="0" fontId="57" fillId="0" borderId="0" xfId="0" applyFont="1" applyAlignment="1">
      <alignment vertical="center"/>
    </xf>
    <xf numFmtId="169" fontId="76" fillId="16" borderId="22" xfId="54" applyNumberFormat="1" applyFont="1" applyFill="1" applyBorder="1" applyAlignment="1">
      <alignment horizontal="right" vertical="center"/>
      <protection/>
    </xf>
    <xf numFmtId="0" fontId="0" fillId="35" borderId="0" xfId="0" applyFill="1" applyAlignment="1">
      <alignment/>
    </xf>
    <xf numFmtId="0" fontId="68" fillId="0" borderId="13" xfId="0" applyFont="1" applyBorder="1" applyAlignment="1">
      <alignment/>
    </xf>
    <xf numFmtId="0" fontId="68" fillId="0" borderId="13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57" fillId="0" borderId="15" xfId="0" applyFont="1" applyFill="1" applyBorder="1" applyAlignment="1">
      <alignment/>
    </xf>
    <xf numFmtId="10" fontId="68" fillId="0" borderId="0" xfId="0" applyNumberFormat="1" applyFont="1" applyFill="1" applyBorder="1" applyAlignment="1">
      <alignment horizontal="left"/>
    </xf>
    <xf numFmtId="167" fontId="68" fillId="0" borderId="26" xfId="0" applyNumberFormat="1" applyFont="1" applyFill="1" applyBorder="1" applyAlignment="1">
      <alignment horizontal="center"/>
    </xf>
    <xf numFmtId="0" fontId="77" fillId="0" borderId="23" xfId="0" applyFont="1" applyFill="1" applyBorder="1" applyAlignment="1">
      <alignment/>
    </xf>
    <xf numFmtId="167" fontId="0" fillId="0" borderId="26" xfId="0" applyNumberFormat="1" applyFont="1" applyFill="1" applyBorder="1" applyAlignment="1">
      <alignment horizontal="center"/>
    </xf>
    <xf numFmtId="0" fontId="73" fillId="0" borderId="0" xfId="0" applyFont="1" applyFill="1" applyAlignment="1">
      <alignment/>
    </xf>
    <xf numFmtId="169" fontId="33" fillId="0" borderId="22" xfId="54" applyNumberFormat="1" applyFont="1" applyFill="1" applyBorder="1" applyAlignment="1">
      <alignment horizontal="right" vertical="center"/>
      <protection/>
    </xf>
    <xf numFmtId="2" fontId="73" fillId="0" borderId="0" xfId="0" applyNumberFormat="1" applyFont="1" applyAlignment="1">
      <alignment/>
    </xf>
    <xf numFmtId="169" fontId="33" fillId="16" borderId="22" xfId="54" applyNumberFormat="1" applyFont="1" applyFill="1" applyBorder="1" applyAlignment="1">
      <alignment horizontal="right" vertical="center"/>
      <protection/>
    </xf>
    <xf numFmtId="0" fontId="77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3" fontId="71" fillId="0" borderId="13" xfId="0" applyNumberFormat="1" applyFont="1" applyFill="1" applyBorder="1" applyAlignment="1">
      <alignment horizontal="left" wrapText="1"/>
    </xf>
    <xf numFmtId="3" fontId="71" fillId="0" borderId="13" xfId="0" applyNumberFormat="1" applyFont="1" applyFill="1" applyBorder="1" applyAlignment="1">
      <alignment horizontal="left" vertical="center" wrapText="1"/>
    </xf>
    <xf numFmtId="0" fontId="70" fillId="33" borderId="27" xfId="0" applyFont="1" applyFill="1" applyBorder="1" applyAlignment="1">
      <alignment horizontal="right"/>
    </xf>
    <xf numFmtId="0" fontId="57" fillId="0" borderId="15" xfId="0" applyFont="1" applyBorder="1" applyAlignment="1">
      <alignment horizontal="center"/>
    </xf>
    <xf numFmtId="0" fontId="77" fillId="0" borderId="0" xfId="0" applyFont="1" applyFill="1" applyBorder="1" applyAlignment="1">
      <alignment/>
    </xf>
    <xf numFmtId="0" fontId="70" fillId="34" borderId="22" xfId="0" applyFont="1" applyFill="1" applyBorder="1" applyAlignment="1">
      <alignment horizontal="right"/>
    </xf>
    <xf numFmtId="0" fontId="78" fillId="0" borderId="13" xfId="0" applyFont="1" applyBorder="1" applyAlignment="1">
      <alignment horizontal="left"/>
    </xf>
    <xf numFmtId="167" fontId="68" fillId="34" borderId="10" xfId="0" applyNumberFormat="1" applyFont="1" applyFill="1" applyBorder="1" applyAlignment="1">
      <alignment horizontal="center"/>
    </xf>
    <xf numFmtId="167" fontId="68" fillId="34" borderId="11" xfId="0" applyNumberFormat="1" applyFont="1" applyFill="1" applyBorder="1" applyAlignment="1">
      <alignment horizontal="center"/>
    </xf>
    <xf numFmtId="167" fontId="68" fillId="0" borderId="10" xfId="0" applyNumberFormat="1" applyFont="1" applyBorder="1" applyAlignment="1">
      <alignment horizontal="center"/>
    </xf>
    <xf numFmtId="167" fontId="68" fillId="0" borderId="10" xfId="0" applyNumberFormat="1" applyFont="1" applyFill="1" applyBorder="1" applyAlignment="1">
      <alignment horizontal="center"/>
    </xf>
    <xf numFmtId="167" fontId="4" fillId="0" borderId="26" xfId="0" applyNumberFormat="1" applyFont="1" applyFill="1" applyBorder="1" applyAlignment="1">
      <alignment horizontal="center"/>
    </xf>
    <xf numFmtId="0" fontId="79" fillId="0" borderId="15" xfId="0" applyFont="1" applyBorder="1" applyAlignment="1">
      <alignment/>
    </xf>
    <xf numFmtId="0" fontId="0" fillId="0" borderId="0" xfId="0" applyBorder="1" applyAlignment="1">
      <alignment/>
    </xf>
    <xf numFmtId="167" fontId="0" fillId="0" borderId="16" xfId="0" applyNumberFormat="1" applyBorder="1" applyAlignment="1">
      <alignment horizontal="center"/>
    </xf>
    <xf numFmtId="167" fontId="57" fillId="0" borderId="16" xfId="0" applyNumberFormat="1" applyFont="1" applyBorder="1" applyAlignment="1">
      <alignment horizontal="center"/>
    </xf>
    <xf numFmtId="0" fontId="68" fillId="0" borderId="28" xfId="0" applyFont="1" applyFill="1" applyBorder="1" applyAlignment="1">
      <alignment/>
    </xf>
    <xf numFmtId="0" fontId="68" fillId="0" borderId="29" xfId="0" applyFont="1" applyFill="1" applyBorder="1" applyAlignment="1">
      <alignment/>
    </xf>
    <xf numFmtId="0" fontId="68" fillId="0" borderId="21" xfId="0" applyFont="1" applyFill="1" applyBorder="1" applyAlignment="1">
      <alignment/>
    </xf>
    <xf numFmtId="167" fontId="68" fillId="0" borderId="21" xfId="0" applyNumberFormat="1" applyFont="1" applyFill="1" applyBorder="1" applyAlignment="1">
      <alignment/>
    </xf>
    <xf numFmtId="0" fontId="68" fillId="0" borderId="30" xfId="0" applyFont="1" applyBorder="1" applyAlignment="1">
      <alignment/>
    </xf>
    <xf numFmtId="0" fontId="68" fillId="0" borderId="3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68" fillId="0" borderId="30" xfId="0" applyFont="1" applyBorder="1" applyAlignment="1">
      <alignment vertical="center"/>
    </xf>
    <xf numFmtId="0" fontId="68" fillId="0" borderId="31" xfId="0" applyFont="1" applyBorder="1" applyAlignment="1">
      <alignment/>
    </xf>
    <xf numFmtId="0" fontId="68" fillId="0" borderId="31" xfId="0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68" fillId="0" borderId="31" xfId="0" applyFont="1" applyFill="1" applyBorder="1" applyAlignment="1">
      <alignment wrapText="1"/>
    </xf>
    <xf numFmtId="2" fontId="68" fillId="0" borderId="32" xfId="0" applyNumberFormat="1" applyFont="1" applyFill="1" applyBorder="1" applyAlignment="1">
      <alignment horizontal="center" vertical="top" wrapText="1"/>
    </xf>
    <xf numFmtId="2" fontId="68" fillId="0" borderId="33" xfId="0" applyNumberFormat="1" applyFont="1" applyFill="1" applyBorder="1" applyAlignment="1">
      <alignment horizontal="center" vertical="top" wrapText="1"/>
    </xf>
    <xf numFmtId="167" fontId="68" fillId="0" borderId="34" xfId="0" applyNumberFormat="1" applyFont="1" applyFill="1" applyBorder="1" applyAlignment="1">
      <alignment horizontal="center"/>
    </xf>
    <xf numFmtId="2" fontId="68" fillId="0" borderId="35" xfId="0" applyNumberFormat="1" applyFont="1" applyBorder="1" applyAlignment="1">
      <alignment horizontal="center"/>
    </xf>
    <xf numFmtId="0" fontId="68" fillId="0" borderId="36" xfId="0" applyFont="1" applyFill="1" applyBorder="1" applyAlignment="1">
      <alignment/>
    </xf>
    <xf numFmtId="0" fontId="68" fillId="0" borderId="36" xfId="0" applyFont="1" applyFill="1" applyBorder="1" applyAlignment="1">
      <alignment wrapText="1"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57" fillId="0" borderId="37" xfId="0" applyFont="1" applyFill="1" applyBorder="1" applyAlignment="1">
      <alignment/>
    </xf>
    <xf numFmtId="0" fontId="57" fillId="0" borderId="31" xfId="0" applyFont="1" applyBorder="1" applyAlignment="1">
      <alignment/>
    </xf>
    <xf numFmtId="0" fontId="0" fillId="0" borderId="31" xfId="0" applyBorder="1" applyAlignment="1">
      <alignment/>
    </xf>
    <xf numFmtId="0" fontId="35" fillId="0" borderId="31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167" fontId="68" fillId="0" borderId="38" xfId="0" applyNumberFormat="1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vertical="top" wrapText="1"/>
    </xf>
    <xf numFmtId="0" fontId="35" fillId="0" borderId="31" xfId="0" applyFont="1" applyFill="1" applyBorder="1" applyAlignment="1">
      <alignment vertical="top" wrapText="1"/>
    </xf>
    <xf numFmtId="0" fontId="35" fillId="0" borderId="36" xfId="0" applyFont="1" applyFill="1" applyBorder="1" applyAlignment="1">
      <alignment vertical="top" wrapText="1"/>
    </xf>
    <xf numFmtId="0" fontId="4" fillId="0" borderId="31" xfId="0" applyFont="1" applyFill="1" applyBorder="1" applyAlignment="1">
      <alignment wrapText="1"/>
    </xf>
    <xf numFmtId="0" fontId="57" fillId="0" borderId="39" xfId="0" applyFont="1" applyFill="1" applyBorder="1" applyAlignment="1">
      <alignment/>
    </xf>
    <xf numFmtId="0" fontId="4" fillId="0" borderId="3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7" fillId="0" borderId="40" xfId="0" applyFont="1" applyBorder="1" applyAlignment="1">
      <alignment/>
    </xf>
    <xf numFmtId="0" fontId="57" fillId="0" borderId="41" xfId="0" applyFont="1" applyBorder="1" applyAlignment="1">
      <alignment/>
    </xf>
    <xf numFmtId="0" fontId="68" fillId="0" borderId="41" xfId="0" applyFont="1" applyBorder="1" applyAlignment="1">
      <alignment/>
    </xf>
    <xf numFmtId="0" fontId="68" fillId="0" borderId="42" xfId="0" applyFont="1" applyBorder="1" applyAlignment="1">
      <alignment/>
    </xf>
    <xf numFmtId="167" fontId="80" fillId="4" borderId="43" xfId="0" applyNumberFormat="1" applyFont="1" applyFill="1" applyBorder="1" applyAlignment="1">
      <alignment horizontal="center"/>
    </xf>
    <xf numFmtId="0" fontId="68" fillId="0" borderId="31" xfId="0" applyFont="1" applyFill="1" applyBorder="1" applyAlignment="1">
      <alignment vertical="center"/>
    </xf>
    <xf numFmtId="0" fontId="35" fillId="0" borderId="31" xfId="0" applyFont="1" applyFill="1" applyBorder="1" applyAlignment="1">
      <alignment horizontal="left" vertical="top" wrapText="1"/>
    </xf>
    <xf numFmtId="0" fontId="68" fillId="0" borderId="31" xfId="0" applyFont="1" applyBorder="1" applyAlignment="1">
      <alignment vertical="center"/>
    </xf>
    <xf numFmtId="0" fontId="4" fillId="0" borderId="31" xfId="0" applyFont="1" applyFill="1" applyBorder="1" applyAlignment="1">
      <alignment horizontal="left" vertical="top" wrapText="1"/>
    </xf>
    <xf numFmtId="167" fontId="68" fillId="0" borderId="35" xfId="0" applyNumberFormat="1" applyFont="1" applyFill="1" applyBorder="1" applyAlignment="1">
      <alignment horizontal="center" vertical="center"/>
    </xf>
    <xf numFmtId="0" fontId="68" fillId="0" borderId="28" xfId="0" applyFont="1" applyBorder="1" applyAlignment="1">
      <alignment vertical="center"/>
    </xf>
    <xf numFmtId="0" fontId="68" fillId="0" borderId="28" xfId="0" applyFont="1" applyBorder="1" applyAlignment="1">
      <alignment wrapText="1"/>
    </xf>
    <xf numFmtId="167" fontId="75" fillId="0" borderId="25" xfId="0" applyNumberFormat="1" applyFont="1" applyFill="1" applyBorder="1" applyAlignment="1">
      <alignment horizontal="center"/>
    </xf>
    <xf numFmtId="167" fontId="4" fillId="0" borderId="3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37" fillId="0" borderId="10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167" fontId="75" fillId="4" borderId="10" xfId="0" applyNumberFormat="1" applyFont="1" applyFill="1" applyBorder="1" applyAlignment="1">
      <alignment horizontal="center"/>
    </xf>
    <xf numFmtId="4" fontId="35" fillId="0" borderId="14" xfId="0" applyNumberFormat="1" applyFont="1" applyFill="1" applyBorder="1" applyAlignment="1">
      <alignment horizontal="center"/>
    </xf>
    <xf numFmtId="0" fontId="68" fillId="0" borderId="13" xfId="0" applyFont="1" applyBorder="1" applyAlignment="1">
      <alignment vertical="center"/>
    </xf>
    <xf numFmtId="167" fontId="75" fillId="4" borderId="26" xfId="0" applyNumberFormat="1" applyFont="1" applyFill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167" fontId="68" fillId="0" borderId="16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0" fontId="57" fillId="0" borderId="12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167" fontId="0" fillId="0" borderId="14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38" fillId="4" borderId="22" xfId="0" applyNumberFormat="1" applyFont="1" applyFill="1" applyBorder="1" applyAlignment="1">
      <alignment horizontal="center"/>
    </xf>
    <xf numFmtId="4" fontId="81" fillId="35" borderId="22" xfId="54" applyNumberFormat="1" applyFont="1" applyFill="1" applyBorder="1" applyAlignment="1">
      <alignment horizontal="right" vertical="center"/>
      <protection/>
    </xf>
    <xf numFmtId="0" fontId="77" fillId="11" borderId="17" xfId="0" applyFont="1" applyFill="1" applyBorder="1" applyAlignment="1">
      <alignment/>
    </xf>
    <xf numFmtId="0" fontId="77" fillId="11" borderId="18" xfId="0" applyFont="1" applyFill="1" applyBorder="1" applyAlignment="1">
      <alignment/>
    </xf>
    <xf numFmtId="4" fontId="40" fillId="11" borderId="22" xfId="54" applyNumberFormat="1" applyFont="1" applyFill="1" applyBorder="1" applyAlignment="1">
      <alignment horizontal="right" vertical="center"/>
      <protection/>
    </xf>
    <xf numFmtId="0" fontId="73" fillId="11" borderId="0" xfId="0" applyFont="1" applyFill="1" applyAlignment="1">
      <alignment/>
    </xf>
    <xf numFmtId="0" fontId="77" fillId="10" borderId="17" xfId="0" applyFont="1" applyFill="1" applyBorder="1" applyAlignment="1">
      <alignment/>
    </xf>
    <xf numFmtId="0" fontId="77" fillId="10" borderId="18" xfId="0" applyFont="1" applyFill="1" applyBorder="1" applyAlignment="1">
      <alignment/>
    </xf>
    <xf numFmtId="0" fontId="73" fillId="10" borderId="0" xfId="0" applyFon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82" fillId="10" borderId="24" xfId="0" applyFont="1" applyFill="1" applyBorder="1" applyAlignment="1">
      <alignment/>
    </xf>
    <xf numFmtId="0" fontId="82" fillId="10" borderId="25" xfId="0" applyFont="1" applyFill="1" applyBorder="1" applyAlignment="1">
      <alignment/>
    </xf>
    <xf numFmtId="0" fontId="35" fillId="0" borderId="31" xfId="0" applyFont="1" applyBorder="1" applyAlignment="1">
      <alignment/>
    </xf>
    <xf numFmtId="0" fontId="4" fillId="0" borderId="36" xfId="0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top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167" fontId="68" fillId="0" borderId="4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wrapText="1"/>
    </xf>
    <xf numFmtId="0" fontId="35" fillId="0" borderId="31" xfId="0" applyFont="1" applyBorder="1" applyAlignment="1">
      <alignment vertical="top" wrapText="1"/>
    </xf>
    <xf numFmtId="167" fontId="68" fillId="0" borderId="38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 wrapText="1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wrapText="1"/>
    </xf>
    <xf numFmtId="0" fontId="53" fillId="0" borderId="0" xfId="42" applyAlignment="1" applyProtection="1">
      <alignment/>
      <protection/>
    </xf>
    <xf numFmtId="167" fontId="74" fillId="13" borderId="10" xfId="0" applyNumberFormat="1" applyFont="1" applyFill="1" applyBorder="1" applyAlignment="1">
      <alignment horizontal="center" vertical="center"/>
    </xf>
    <xf numFmtId="167" fontId="4" fillId="0" borderId="32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68" fillId="0" borderId="24" xfId="0" applyFont="1" applyBorder="1" applyAlignment="1">
      <alignment vertical="center"/>
    </xf>
    <xf numFmtId="0" fontId="68" fillId="0" borderId="21" xfId="0" applyFont="1" applyBorder="1" applyAlignment="1">
      <alignment/>
    </xf>
    <xf numFmtId="167" fontId="4" fillId="0" borderId="25" xfId="0" applyNumberFormat="1" applyFont="1" applyFill="1" applyBorder="1" applyAlignment="1">
      <alignment horizontal="center" vertical="center"/>
    </xf>
    <xf numFmtId="0" fontId="83" fillId="10" borderId="22" xfId="0" applyFont="1" applyFill="1" applyBorder="1" applyAlignment="1">
      <alignment/>
    </xf>
    <xf numFmtId="4" fontId="40" fillId="10" borderId="22" xfId="54" applyNumberFormat="1" applyFont="1" applyFill="1" applyBorder="1" applyAlignment="1">
      <alignment horizontal="right" vertical="center"/>
      <protection/>
    </xf>
    <xf numFmtId="0" fontId="75" fillId="0" borderId="0" xfId="0" applyFont="1" applyAlignment="1">
      <alignment horizontal="center"/>
    </xf>
    <xf numFmtId="0" fontId="70" fillId="4" borderId="23" xfId="0" applyFont="1" applyFill="1" applyBorder="1" applyAlignment="1">
      <alignment horizontal="right"/>
    </xf>
    <xf numFmtId="0" fontId="70" fillId="4" borderId="24" xfId="0" applyFont="1" applyFill="1" applyBorder="1" applyAlignment="1">
      <alignment horizontal="right"/>
    </xf>
    <xf numFmtId="0" fontId="70" fillId="4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70" fillId="4" borderId="15" xfId="0" applyFont="1" applyFill="1" applyBorder="1" applyAlignment="1">
      <alignment horizontal="right"/>
    </xf>
    <xf numFmtId="0" fontId="70" fillId="4" borderId="0" xfId="0" applyFont="1" applyFill="1" applyBorder="1" applyAlignment="1">
      <alignment horizontal="right"/>
    </xf>
    <xf numFmtId="0" fontId="70" fillId="4" borderId="16" xfId="0" applyFont="1" applyFill="1" applyBorder="1" applyAlignment="1">
      <alignment horizontal="right"/>
    </xf>
    <xf numFmtId="0" fontId="84" fillId="33" borderId="23" xfId="0" applyFont="1" applyFill="1" applyBorder="1" applyAlignment="1">
      <alignment horizontal="center"/>
    </xf>
    <xf numFmtId="0" fontId="84" fillId="33" borderId="24" xfId="0" applyFont="1" applyFill="1" applyBorder="1" applyAlignment="1">
      <alignment horizontal="center"/>
    </xf>
    <xf numFmtId="0" fontId="77" fillId="10" borderId="24" xfId="0" applyFont="1" applyFill="1" applyBorder="1" applyAlignment="1">
      <alignment horizontal="left"/>
    </xf>
    <xf numFmtId="0" fontId="74" fillId="0" borderId="0" xfId="0" applyFont="1" applyAlignment="1">
      <alignment horizontal="center"/>
    </xf>
    <xf numFmtId="0" fontId="85" fillId="0" borderId="10" xfId="0" applyFont="1" applyBorder="1" applyAlignment="1">
      <alignment horizontal="right" vertical="center"/>
    </xf>
    <xf numFmtId="0" fontId="85" fillId="0" borderId="11" xfId="0" applyFont="1" applyBorder="1" applyAlignment="1">
      <alignment horizontal="right" vertical="center"/>
    </xf>
    <xf numFmtId="167" fontId="74" fillId="13" borderId="10" xfId="0" applyNumberFormat="1" applyFont="1" applyFill="1" applyBorder="1" applyAlignment="1">
      <alignment horizontal="center" vertical="center"/>
    </xf>
    <xf numFmtId="167" fontId="74" fillId="13" borderId="26" xfId="0" applyNumberFormat="1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77" fillId="11" borderId="24" xfId="0" applyFont="1" applyFill="1" applyBorder="1" applyAlignment="1">
      <alignment horizontal="left"/>
    </xf>
    <xf numFmtId="0" fontId="75" fillId="0" borderId="2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4" xfId="0" applyFont="1" applyFill="1" applyBorder="1" applyAlignment="1">
      <alignment horizontal="center"/>
    </xf>
    <xf numFmtId="0" fontId="77" fillId="11" borderId="24" xfId="0" applyFont="1" applyFill="1" applyBorder="1" applyAlignment="1">
      <alignment horizontal="left" wrapText="1"/>
    </xf>
    <xf numFmtId="0" fontId="0" fillId="0" borderId="46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4" fillId="0" borderId="31" xfId="0" applyFont="1" applyBorder="1" applyAlignment="1">
      <alignment horizontal="left"/>
    </xf>
    <xf numFmtId="0" fontId="68" fillId="0" borderId="36" xfId="0" applyFont="1" applyBorder="1" applyAlignment="1">
      <alignment horizontal="left"/>
    </xf>
    <xf numFmtId="0" fontId="0" fillId="0" borderId="46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86" fillId="36" borderId="15" xfId="0" applyFont="1" applyFill="1" applyBorder="1" applyAlignment="1">
      <alignment vertical="top" wrapText="1"/>
    </xf>
    <xf numFmtId="0" fontId="86" fillId="36" borderId="0" xfId="0" applyFont="1" applyFill="1" applyBorder="1" applyAlignment="1">
      <alignment vertical="top" wrapText="1"/>
    </xf>
    <xf numFmtId="0" fontId="86" fillId="36" borderId="16" xfId="0" applyFont="1" applyFill="1" applyBorder="1" applyAlignment="1">
      <alignment vertical="top" wrapText="1"/>
    </xf>
    <xf numFmtId="0" fontId="86" fillId="36" borderId="47" xfId="0" applyFont="1" applyFill="1" applyBorder="1" applyAlignment="1">
      <alignment horizontal="left" vertical="top" wrapText="1"/>
    </xf>
    <xf numFmtId="0" fontId="86" fillId="36" borderId="0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86" fillId="36" borderId="12" xfId="0" applyFont="1" applyFill="1" applyBorder="1" applyAlignment="1">
      <alignment horizontal="left" vertical="top" wrapText="1"/>
    </xf>
    <xf numFmtId="0" fontId="86" fillId="36" borderId="13" xfId="0" applyFont="1" applyFill="1" applyBorder="1" applyAlignment="1">
      <alignment horizontal="left" vertical="top" wrapText="1"/>
    </xf>
    <xf numFmtId="0" fontId="86" fillId="36" borderId="14" xfId="0" applyFont="1" applyFill="1" applyBorder="1" applyAlignment="1">
      <alignment horizontal="left" vertical="top" wrapText="1"/>
    </xf>
    <xf numFmtId="0" fontId="86" fillId="36" borderId="15" xfId="0" applyFont="1" applyFill="1" applyBorder="1" applyAlignment="1">
      <alignment horizontal="left" vertical="top" wrapText="1"/>
    </xf>
    <xf numFmtId="0" fontId="86" fillId="36" borderId="16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center" wrapText="1"/>
    </xf>
    <xf numFmtId="0" fontId="87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88" fillId="36" borderId="15" xfId="0" applyFont="1" applyFill="1" applyBorder="1" applyAlignment="1">
      <alignment horizontal="left" vertical="top" wrapText="1"/>
    </xf>
    <xf numFmtId="0" fontId="88" fillId="36" borderId="0" xfId="0" applyFont="1" applyFill="1" applyBorder="1" applyAlignment="1">
      <alignment horizontal="left" vertical="top" wrapText="1"/>
    </xf>
    <xf numFmtId="0" fontId="88" fillId="36" borderId="16" xfId="0" applyFont="1" applyFill="1" applyBorder="1" applyAlignment="1">
      <alignment horizontal="left" vertical="top" wrapText="1"/>
    </xf>
    <xf numFmtId="0" fontId="79" fillId="0" borderId="15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79" fillId="0" borderId="16" xfId="0" applyFont="1" applyBorder="1" applyAlignment="1">
      <alignment horizontal="left"/>
    </xf>
    <xf numFmtId="0" fontId="68" fillId="0" borderId="30" xfId="0" applyFont="1" applyFill="1" applyBorder="1" applyAlignment="1">
      <alignment horizontal="left" vertical="top" wrapText="1"/>
    </xf>
    <xf numFmtId="0" fontId="68" fillId="0" borderId="29" xfId="0" applyFont="1" applyFill="1" applyBorder="1" applyAlignment="1">
      <alignment horizontal="left" vertical="top" wrapText="1"/>
    </xf>
    <xf numFmtId="0" fontId="68" fillId="0" borderId="21" xfId="0" applyFont="1" applyFill="1" applyBorder="1" applyAlignment="1">
      <alignment horizontal="left"/>
    </xf>
    <xf numFmtId="0" fontId="68" fillId="0" borderId="48" xfId="0" applyFont="1" applyFill="1" applyBorder="1" applyAlignment="1">
      <alignment horizontal="left"/>
    </xf>
    <xf numFmtId="0" fontId="68" fillId="0" borderId="49" xfId="0" applyFont="1" applyFill="1" applyBorder="1" applyAlignment="1">
      <alignment horizontal="left"/>
    </xf>
    <xf numFmtId="0" fontId="68" fillId="0" borderId="30" xfId="0" applyFont="1" applyBorder="1" applyAlignment="1">
      <alignment horizontal="left"/>
    </xf>
    <xf numFmtId="0" fontId="87" fillId="0" borderId="21" xfId="0" applyFont="1" applyBorder="1" applyAlignment="1">
      <alignment horizontal="left" vertical="top" wrapText="1"/>
    </xf>
    <xf numFmtId="0" fontId="35" fillId="0" borderId="36" xfId="0" applyFont="1" applyFill="1" applyBorder="1" applyAlignment="1">
      <alignment horizontal="left" vertical="center" wrapText="1"/>
    </xf>
    <xf numFmtId="0" fontId="87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87" fillId="0" borderId="46" xfId="0" applyFont="1" applyBorder="1" applyAlignment="1">
      <alignment horizontal="left" vertical="top" wrapText="1"/>
    </xf>
    <xf numFmtId="0" fontId="87" fillId="0" borderId="44" xfId="0" applyFont="1" applyBorder="1" applyAlignment="1">
      <alignment horizontal="left" vertical="top" wrapText="1"/>
    </xf>
    <xf numFmtId="0" fontId="87" fillId="0" borderId="45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87" fillId="0" borderId="46" xfId="0" applyFont="1" applyBorder="1" applyAlignment="1">
      <alignment vertical="center" wrapText="1"/>
    </xf>
    <xf numFmtId="0" fontId="87" fillId="0" borderId="44" xfId="0" applyFont="1" applyBorder="1" applyAlignment="1">
      <alignment vertical="center" wrapText="1"/>
    </xf>
    <xf numFmtId="0" fontId="87" fillId="0" borderId="45" xfId="0" applyFont="1" applyBorder="1" applyAlignment="1">
      <alignment vertical="center" wrapText="1"/>
    </xf>
    <xf numFmtId="0" fontId="57" fillId="0" borderId="46" xfId="0" applyFont="1" applyBorder="1" applyAlignment="1">
      <alignment horizontal="right"/>
    </xf>
    <xf numFmtId="0" fontId="57" fillId="0" borderId="44" xfId="0" applyFont="1" applyBorder="1" applyAlignment="1">
      <alignment horizontal="right"/>
    </xf>
    <xf numFmtId="0" fontId="57" fillId="0" borderId="45" xfId="0" applyFont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2" borderId="46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4" fontId="40" fillId="10" borderId="23" xfId="54" applyNumberFormat="1" applyFont="1" applyFill="1" applyBorder="1" applyAlignment="1">
      <alignment horizontal="right" vertical="center"/>
      <protection/>
    </xf>
    <xf numFmtId="4" fontId="40" fillId="10" borderId="0" xfId="54" applyNumberFormat="1" applyFont="1" applyFill="1" applyBorder="1" applyAlignment="1">
      <alignment horizontal="right" vertical="center"/>
      <protection/>
    </xf>
    <xf numFmtId="4" fontId="73" fillId="10" borderId="0" xfId="0" applyNumberFormat="1" applyFont="1" applyFill="1" applyBorder="1" applyAlignment="1">
      <alignment/>
    </xf>
    <xf numFmtId="0" fontId="73" fillId="10" borderId="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8</xdr:col>
      <xdr:colOff>152400</xdr:colOff>
      <xdr:row>37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37243" t="12686" r="35409" b="17860"/>
        <a:stretch>
          <a:fillRect/>
        </a:stretch>
      </xdr:blipFill>
      <xdr:spPr>
        <a:xfrm>
          <a:off x="28575" y="0"/>
          <a:ext cx="5000625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220-volt.ru/catalog/motopompy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90" zoomScaleNormal="90" zoomScaleSheetLayoutView="90" zoomScalePageLayoutView="0" workbookViewId="0" topLeftCell="A1">
      <pane ySplit="3" topLeftCell="A4" activePane="bottomLeft" state="frozen"/>
      <selection pane="topLeft" activeCell="I1" sqref="I1"/>
      <selection pane="bottomLeft" activeCell="G29" sqref="G29"/>
    </sheetView>
  </sheetViews>
  <sheetFormatPr defaultColWidth="9.140625" defaultRowHeight="15" outlineLevelCol="1"/>
  <cols>
    <col min="1" max="1" width="4.8515625" style="0" customWidth="1"/>
    <col min="2" max="2" width="3.421875" style="0" customWidth="1"/>
    <col min="3" max="3" width="11.57421875" style="0" customWidth="1"/>
    <col min="4" max="5" width="32.7109375" style="0" customWidth="1"/>
    <col min="6" max="6" width="42.00390625" style="0" customWidth="1"/>
    <col min="7" max="7" width="22.8515625" style="76" customWidth="1" outlineLevel="1"/>
    <col min="8" max="8" width="14.57421875" style="0" customWidth="1"/>
    <col min="9" max="9" width="11.28125" style="0" customWidth="1"/>
  </cols>
  <sheetData>
    <row r="1" spans="1:7" ht="21" customHeight="1">
      <c r="A1" s="217" t="s">
        <v>86</v>
      </c>
      <c r="B1" s="217"/>
      <c r="C1" s="217"/>
      <c r="D1" s="217"/>
      <c r="E1" s="217"/>
      <c r="F1" s="217"/>
      <c r="G1" s="69"/>
    </row>
    <row r="2" ht="16.5" customHeight="1" thickBot="1">
      <c r="G2" s="69"/>
    </row>
    <row r="3" spans="1:7" ht="15.75">
      <c r="A3" s="3"/>
      <c r="B3" s="4"/>
      <c r="C3" s="4"/>
      <c r="D3" s="4"/>
      <c r="E3" s="4"/>
      <c r="F3" s="5"/>
      <c r="G3" s="1" t="s">
        <v>12</v>
      </c>
    </row>
    <row r="4" spans="1:7" ht="16.5" thickBot="1">
      <c r="A4" s="6"/>
      <c r="B4" s="7"/>
      <c r="C4" s="7"/>
      <c r="D4" s="7"/>
      <c r="E4" s="7"/>
      <c r="F4" s="8"/>
      <c r="G4" s="2"/>
    </row>
    <row r="5" spans="1:7" ht="15.75" customHeight="1">
      <c r="A5" s="22" t="s">
        <v>13</v>
      </c>
      <c r="B5" s="23"/>
      <c r="C5" s="23"/>
      <c r="D5" s="23"/>
      <c r="E5" s="23"/>
      <c r="F5" s="24"/>
      <c r="G5" s="70">
        <f>G7+G31+G39</f>
        <v>4073620.5900000003</v>
      </c>
    </row>
    <row r="6" spans="1:7" ht="15.75" customHeight="1" thickBot="1">
      <c r="A6" s="25"/>
      <c r="B6" s="26"/>
      <c r="C6" s="26"/>
      <c r="D6" s="26"/>
      <c r="E6" s="26"/>
      <c r="F6" s="27"/>
      <c r="G6" s="71"/>
    </row>
    <row r="7" spans="1:7" ht="19.5" thickBot="1">
      <c r="A7" s="218" t="s">
        <v>19</v>
      </c>
      <c r="B7" s="219"/>
      <c r="C7" s="219"/>
      <c r="D7" s="219"/>
      <c r="E7" s="219"/>
      <c r="F7" s="220"/>
      <c r="G7" s="180">
        <f>G8+G11+G13+G15+G28</f>
        <v>2473977.19</v>
      </c>
    </row>
    <row r="8" spans="1:7" ht="19.5" thickBot="1">
      <c r="A8" s="66" t="s">
        <v>3</v>
      </c>
      <c r="B8" s="67" t="s">
        <v>0</v>
      </c>
      <c r="C8" s="67"/>
      <c r="D8" s="67"/>
      <c r="E8" s="67"/>
      <c r="F8" s="68"/>
      <c r="G8" s="77">
        <f>SUM(G9:G10)</f>
        <v>816000</v>
      </c>
    </row>
    <row r="9" spans="1:7" s="31" customFormat="1" ht="15">
      <c r="A9" s="29"/>
      <c r="B9" s="30">
        <v>1</v>
      </c>
      <c r="C9" s="30" t="s">
        <v>24</v>
      </c>
      <c r="D9" s="30"/>
      <c r="E9" s="30"/>
      <c r="F9" s="28"/>
      <c r="G9" s="105">
        <v>600000</v>
      </c>
    </row>
    <row r="10" spans="1:7" s="31" customFormat="1" ht="15.75" thickBot="1">
      <c r="A10" s="29"/>
      <c r="B10" s="30">
        <v>2</v>
      </c>
      <c r="C10" s="30" t="s">
        <v>25</v>
      </c>
      <c r="D10" s="30"/>
      <c r="E10" s="30"/>
      <c r="F10" s="28"/>
      <c r="G10" s="106">
        <v>216000</v>
      </c>
    </row>
    <row r="11" spans="1:7" ht="19.5" thickBot="1">
      <c r="A11" s="66" t="s">
        <v>31</v>
      </c>
      <c r="B11" s="67" t="s">
        <v>1</v>
      </c>
      <c r="C11" s="67"/>
      <c r="D11" s="67"/>
      <c r="E11" s="67"/>
      <c r="F11" s="68"/>
      <c r="G11" s="77">
        <f>G12</f>
        <v>246432</v>
      </c>
    </row>
    <row r="12" spans="1:7" s="31" customFormat="1" ht="15.75" thickBot="1">
      <c r="A12" s="29"/>
      <c r="B12" s="30">
        <v>1</v>
      </c>
      <c r="C12" s="30" t="s">
        <v>14</v>
      </c>
      <c r="D12" s="30"/>
      <c r="E12" s="85"/>
      <c r="F12" s="28"/>
      <c r="G12" s="86">
        <f>G8*30.2%</f>
        <v>246432</v>
      </c>
    </row>
    <row r="13" spans="1:7" ht="19.5" thickBot="1">
      <c r="A13" s="66" t="s">
        <v>20</v>
      </c>
      <c r="B13" s="67" t="s">
        <v>2</v>
      </c>
      <c r="C13" s="67"/>
      <c r="D13" s="67"/>
      <c r="E13" s="67"/>
      <c r="F13" s="68"/>
      <c r="G13" s="77">
        <f>SUM(G14:G14)</f>
        <v>8400</v>
      </c>
    </row>
    <row r="14" spans="1:7" ht="15.75" thickBot="1">
      <c r="A14" s="6"/>
      <c r="B14" s="11">
        <v>1</v>
      </c>
      <c r="C14" s="11" t="s">
        <v>11</v>
      </c>
      <c r="D14" s="11"/>
      <c r="E14" s="11"/>
      <c r="F14" s="12"/>
      <c r="G14" s="107">
        <f>700*12</f>
        <v>8400</v>
      </c>
    </row>
    <row r="15" spans="1:7" ht="19.5" thickBot="1">
      <c r="A15" s="66" t="s">
        <v>4</v>
      </c>
      <c r="B15" s="67" t="s">
        <v>38</v>
      </c>
      <c r="C15" s="67"/>
      <c r="D15" s="67"/>
      <c r="E15" s="67"/>
      <c r="F15" s="68"/>
      <c r="G15" s="77">
        <f>SUM(G16:G27)</f>
        <v>569480</v>
      </c>
    </row>
    <row r="16" spans="1:7" ht="15">
      <c r="A16" s="6"/>
      <c r="B16" s="11">
        <v>1</v>
      </c>
      <c r="C16" t="s">
        <v>9</v>
      </c>
      <c r="D16" s="11"/>
      <c r="E16" s="11"/>
      <c r="F16" s="12"/>
      <c r="G16" s="108">
        <v>18600</v>
      </c>
    </row>
    <row r="17" spans="1:7" ht="15">
      <c r="A17" s="6"/>
      <c r="B17" s="11">
        <v>2</v>
      </c>
      <c r="C17" t="s">
        <v>16</v>
      </c>
      <c r="D17" s="11"/>
      <c r="E17" s="11"/>
      <c r="F17" s="12"/>
      <c r="G17" s="86">
        <v>5600</v>
      </c>
    </row>
    <row r="18" spans="1:7" ht="15">
      <c r="A18" s="6"/>
      <c r="B18" s="11">
        <v>3</v>
      </c>
      <c r="C18" t="s">
        <v>29</v>
      </c>
      <c r="D18" s="20"/>
      <c r="E18" s="21"/>
      <c r="F18" s="12"/>
      <c r="G18" s="109">
        <v>33600</v>
      </c>
    </row>
    <row r="19" spans="1:7" ht="15">
      <c r="A19" s="6"/>
      <c r="B19" s="11">
        <v>4</v>
      </c>
      <c r="C19" t="s">
        <v>17</v>
      </c>
      <c r="D19" s="11"/>
      <c r="E19" s="11"/>
      <c r="F19" s="12"/>
      <c r="G19" s="86">
        <v>15000</v>
      </c>
    </row>
    <row r="20" spans="1:7" s="31" customFormat="1" ht="15">
      <c r="A20" s="29"/>
      <c r="B20" s="11">
        <v>5</v>
      </c>
      <c r="C20" t="s">
        <v>65</v>
      </c>
      <c r="D20" s="165"/>
      <c r="E20" s="165"/>
      <c r="F20" s="166"/>
      <c r="G20" s="72">
        <v>6000</v>
      </c>
    </row>
    <row r="21" spans="1:7" ht="15">
      <c r="A21" s="6"/>
      <c r="B21" s="11">
        <v>6</v>
      </c>
      <c r="C21" t="s">
        <v>33</v>
      </c>
      <c r="D21" s="165"/>
      <c r="E21" s="165"/>
      <c r="F21" s="166"/>
      <c r="G21" s="72">
        <v>72000</v>
      </c>
    </row>
    <row r="22" spans="1:7" ht="15" customHeight="1">
      <c r="A22" s="9"/>
      <c r="B22" s="11">
        <v>7</v>
      </c>
      <c r="C22" t="s">
        <v>8</v>
      </c>
      <c r="D22" s="30"/>
      <c r="E22" s="30"/>
      <c r="F22" s="28"/>
      <c r="G22" s="88">
        <f>ФЭО!G29</f>
        <v>119900</v>
      </c>
    </row>
    <row r="23" spans="1:7" ht="15" customHeight="1">
      <c r="A23" s="9"/>
      <c r="B23" s="11">
        <v>8</v>
      </c>
      <c r="C23" t="s">
        <v>95</v>
      </c>
      <c r="D23" s="30"/>
      <c r="E23" s="30"/>
      <c r="F23" s="28"/>
      <c r="G23" s="72">
        <v>60000</v>
      </c>
    </row>
    <row r="24" spans="1:7" ht="15" customHeight="1">
      <c r="A24" s="9"/>
      <c r="B24" s="11">
        <v>9</v>
      </c>
      <c r="C24" t="s">
        <v>97</v>
      </c>
      <c r="D24" s="30"/>
      <c r="E24" s="30"/>
      <c r="F24" s="28"/>
      <c r="G24" s="72">
        <v>100000</v>
      </c>
    </row>
    <row r="25" spans="1:7" ht="15" customHeight="1">
      <c r="A25" s="9"/>
      <c r="B25" s="11">
        <v>10</v>
      </c>
      <c r="C25" t="s">
        <v>28</v>
      </c>
      <c r="D25" s="30"/>
      <c r="E25" s="30"/>
      <c r="F25" s="28"/>
      <c r="G25" s="72">
        <v>42000</v>
      </c>
    </row>
    <row r="26" spans="1:7" ht="15" customHeight="1">
      <c r="A26" s="9"/>
      <c r="B26" s="11">
        <v>11</v>
      </c>
      <c r="C26" t="s">
        <v>98</v>
      </c>
      <c r="D26" s="30"/>
      <c r="E26" s="30"/>
      <c r="F26" s="28"/>
      <c r="G26" s="72">
        <v>71280</v>
      </c>
    </row>
    <row r="27" spans="1:7" ht="15" customHeight="1" thickBot="1">
      <c r="A27" s="9"/>
      <c r="B27" s="11">
        <v>12</v>
      </c>
      <c r="C27" t="s">
        <v>123</v>
      </c>
      <c r="D27" s="30"/>
      <c r="E27" s="30"/>
      <c r="F27" s="28"/>
      <c r="G27" s="72">
        <v>25500</v>
      </c>
    </row>
    <row r="28" spans="1:7" ht="19.5" thickBot="1">
      <c r="A28" s="120" t="s">
        <v>102</v>
      </c>
      <c r="B28" s="121" t="s">
        <v>10</v>
      </c>
      <c r="C28" s="4"/>
      <c r="D28" s="4"/>
      <c r="E28" s="4"/>
      <c r="F28" s="5"/>
      <c r="G28" s="169">
        <f>SUM(G29:G30)</f>
        <v>833665.1900000001</v>
      </c>
    </row>
    <row r="29" spans="1:7" s="80" customFormat="1" ht="15">
      <c r="A29" s="176"/>
      <c r="B29" s="177">
        <v>1</v>
      </c>
      <c r="C29" s="223" t="s">
        <v>23</v>
      </c>
      <c r="D29" s="224"/>
      <c r="E29" s="224"/>
      <c r="F29" s="225"/>
      <c r="G29" s="178">
        <v>56292.55</v>
      </c>
    </row>
    <row r="30" spans="1:7" ht="15" customHeight="1" thickBot="1">
      <c r="A30" s="9"/>
      <c r="B30" s="11">
        <v>4</v>
      </c>
      <c r="C30" s="228" t="s">
        <v>75</v>
      </c>
      <c r="D30" s="228"/>
      <c r="E30" s="228"/>
      <c r="F30" s="229"/>
      <c r="G30" s="179">
        <f>ФЭО!G37</f>
        <v>777372.64</v>
      </c>
    </row>
    <row r="31" spans="1:7" ht="19.5" thickBot="1">
      <c r="A31" s="218" t="s">
        <v>21</v>
      </c>
      <c r="B31" s="219"/>
      <c r="C31" s="219"/>
      <c r="D31" s="219"/>
      <c r="E31" s="219"/>
      <c r="F31" s="220"/>
      <c r="G31" s="77">
        <f>G32</f>
        <v>1585072.8</v>
      </c>
    </row>
    <row r="32" spans="1:7" ht="19.5" thickBot="1">
      <c r="A32" s="120" t="s">
        <v>7</v>
      </c>
      <c r="B32" s="121" t="s">
        <v>18</v>
      </c>
      <c r="C32" s="121"/>
      <c r="D32" s="121"/>
      <c r="E32" s="121"/>
      <c r="F32" s="122"/>
      <c r="G32" s="169">
        <f>SUM(G33:G38)</f>
        <v>1585072.8</v>
      </c>
    </row>
    <row r="33" spans="1:7" ht="15">
      <c r="A33" s="3"/>
      <c r="B33" s="81">
        <v>1</v>
      </c>
      <c r="C33" s="104" t="s">
        <v>30</v>
      </c>
      <c r="D33" s="82"/>
      <c r="E33" s="81"/>
      <c r="F33" s="83"/>
      <c r="G33" s="173">
        <v>450000</v>
      </c>
    </row>
    <row r="34" spans="1:7" s="31" customFormat="1" ht="15">
      <c r="A34" s="29"/>
      <c r="B34" s="30">
        <v>2</v>
      </c>
      <c r="C34" s="150" t="s">
        <v>79</v>
      </c>
      <c r="D34" s="30"/>
      <c r="E34" s="30"/>
      <c r="F34" s="28"/>
      <c r="G34" s="175">
        <f>ФЭО!G41</f>
        <v>708472.8</v>
      </c>
    </row>
    <row r="35" spans="1:7" s="31" customFormat="1" ht="33" customHeight="1">
      <c r="A35" s="29"/>
      <c r="B35" s="11">
        <v>3</v>
      </c>
      <c r="C35" s="226" t="s">
        <v>66</v>
      </c>
      <c r="D35" s="226"/>
      <c r="E35" s="226"/>
      <c r="F35" s="227"/>
      <c r="G35" s="174">
        <v>42000</v>
      </c>
    </row>
    <row r="36" spans="1:7" s="31" customFormat="1" ht="15" customHeight="1">
      <c r="A36" s="84"/>
      <c r="B36" s="30">
        <v>4</v>
      </c>
      <c r="C36" s="150" t="s">
        <v>69</v>
      </c>
      <c r="D36" s="30"/>
      <c r="E36" s="30"/>
      <c r="F36" s="28"/>
      <c r="G36" s="175">
        <v>50000</v>
      </c>
    </row>
    <row r="37" spans="1:7" s="31" customFormat="1" ht="15" customHeight="1">
      <c r="A37" s="84"/>
      <c r="B37" s="11">
        <v>5</v>
      </c>
      <c r="C37" s="150" t="s">
        <v>104</v>
      </c>
      <c r="D37" s="30"/>
      <c r="E37" s="30"/>
      <c r="F37" s="28"/>
      <c r="G37" s="175">
        <v>247300</v>
      </c>
    </row>
    <row r="38" spans="1:7" s="31" customFormat="1" ht="15" customHeight="1">
      <c r="A38" s="84"/>
      <c r="B38" s="30">
        <v>6</v>
      </c>
      <c r="C38" s="150" t="s">
        <v>115</v>
      </c>
      <c r="D38" s="30"/>
      <c r="E38" s="30"/>
      <c r="F38" s="28"/>
      <c r="G38" s="175">
        <v>87300</v>
      </c>
    </row>
    <row r="39" spans="1:7" ht="19.5" thickBot="1">
      <c r="A39" s="230" t="s">
        <v>73</v>
      </c>
      <c r="B39" s="231"/>
      <c r="C39" s="231"/>
      <c r="D39" s="231"/>
      <c r="E39" s="231"/>
      <c r="F39" s="232"/>
      <c r="G39" s="172">
        <f>SUM(G40:G40)</f>
        <v>14570.6</v>
      </c>
    </row>
    <row r="40" spans="1:7" ht="15">
      <c r="A40" s="3"/>
      <c r="B40" s="171">
        <v>1</v>
      </c>
      <c r="C40" s="104" t="s">
        <v>22</v>
      </c>
      <c r="D40" s="82"/>
      <c r="E40" s="81"/>
      <c r="F40" s="83"/>
      <c r="G40" s="170">
        <v>14570.6</v>
      </c>
    </row>
    <row r="41" spans="1:7" ht="21.75" customHeight="1">
      <c r="A41" s="10"/>
      <c r="B41" s="11"/>
      <c r="C41" s="222"/>
      <c r="D41" s="222"/>
      <c r="E41" s="222"/>
      <c r="F41" s="10"/>
      <c r="G41" s="73"/>
    </row>
    <row r="42" spans="1:7" ht="16.5" customHeight="1">
      <c r="A42" s="10"/>
      <c r="B42" s="11"/>
      <c r="C42" s="221"/>
      <c r="D42" s="221"/>
      <c r="E42" s="65"/>
      <c r="F42" s="10"/>
      <c r="G42" s="73"/>
    </row>
    <row r="43" spans="1:9" ht="15">
      <c r="A43" s="10"/>
      <c r="B43" s="10"/>
      <c r="C43" s="17"/>
      <c r="D43" s="17"/>
      <c r="E43" s="17"/>
      <c r="F43" s="10"/>
      <c r="G43" s="73"/>
      <c r="H43" s="46"/>
      <c r="I43" s="46"/>
    </row>
    <row r="44" spans="1:9" ht="15">
      <c r="A44" s="10"/>
      <c r="B44" s="10"/>
      <c r="C44" s="18"/>
      <c r="D44" s="10"/>
      <c r="E44" s="10"/>
      <c r="F44" s="10"/>
      <c r="G44" s="74"/>
      <c r="H44" s="46"/>
      <c r="I44" s="46"/>
    </row>
    <row r="45" spans="1:7" ht="15">
      <c r="A45" s="7"/>
      <c r="B45" s="7"/>
      <c r="C45" s="7"/>
      <c r="D45" s="7"/>
      <c r="E45" s="7"/>
      <c r="F45" s="7"/>
      <c r="G45" s="75"/>
    </row>
  </sheetData>
  <sheetProtection/>
  <mergeCells count="9">
    <mergeCell ref="A1:F1"/>
    <mergeCell ref="A31:F31"/>
    <mergeCell ref="A7:F7"/>
    <mergeCell ref="C42:D42"/>
    <mergeCell ref="C41:E41"/>
    <mergeCell ref="C29:F29"/>
    <mergeCell ref="C35:F35"/>
    <mergeCell ref="C30:F30"/>
    <mergeCell ref="A39:F39"/>
  </mergeCell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90" zoomScaleNormal="70" zoomScaleSheetLayoutView="90" zoomScalePageLayoutView="0" workbookViewId="0" topLeftCell="A1">
      <selection activeCell="M10" sqref="M10"/>
    </sheetView>
  </sheetViews>
  <sheetFormatPr defaultColWidth="9.140625" defaultRowHeight="15"/>
  <cols>
    <col min="1" max="1" width="4.8515625" style="14" customWidth="1"/>
    <col min="2" max="2" width="6.140625" style="15" customWidth="1"/>
    <col min="3" max="3" width="4.140625" style="15" customWidth="1"/>
    <col min="4" max="4" width="23.00390625" style="14" customWidth="1"/>
    <col min="5" max="5" width="5.421875" style="14" customWidth="1"/>
    <col min="6" max="6" width="7.28125" style="15" customWidth="1"/>
    <col min="7" max="7" width="9.28125" style="32" customWidth="1"/>
    <col min="8" max="8" width="10.8515625" style="37" customWidth="1"/>
    <col min="9" max="9" width="13.57421875" style="52" customWidth="1"/>
    <col min="10" max="10" width="13.57421875" style="53" customWidth="1"/>
    <col min="11" max="11" width="34.00390625" style="14" customWidth="1"/>
    <col min="12" max="12" width="45.28125" style="14" customWidth="1"/>
    <col min="13" max="13" width="22.140625" style="62" customWidth="1"/>
    <col min="14" max="14" width="14.00390625" style="14" bestFit="1" customWidth="1"/>
    <col min="15" max="16" width="18.140625" style="14" bestFit="1" customWidth="1"/>
    <col min="17" max="17" width="15.8515625" style="14" bestFit="1" customWidth="1"/>
    <col min="18" max="16384" width="9.140625" style="14" customWidth="1"/>
  </cols>
  <sheetData>
    <row r="1" spans="1:13" ht="21" customHeight="1">
      <c r="A1" s="236" t="s">
        <v>85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61"/>
    </row>
    <row r="2" spans="1:13" ht="21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61"/>
    </row>
    <row r="3" spans="1:15" s="45" customFormat="1" ht="15.75" customHeight="1">
      <c r="A3" s="40"/>
      <c r="B3" s="41"/>
      <c r="C3" s="41"/>
      <c r="D3" s="42"/>
      <c r="E3" s="42"/>
      <c r="F3" s="41"/>
      <c r="G3" s="43"/>
      <c r="H3" s="44"/>
      <c r="I3" s="53"/>
      <c r="J3" s="53"/>
      <c r="K3" s="42"/>
      <c r="L3" s="237" t="s">
        <v>15</v>
      </c>
      <c r="M3" s="239">
        <f>M7+M11+M13+M18-M20</f>
        <v>4073620.5900000003</v>
      </c>
      <c r="N3" s="78"/>
      <c r="O3" s="78"/>
    </row>
    <row r="4" spans="1:13" s="45" customFormat="1" ht="15.75" customHeight="1" thickBot="1">
      <c r="A4" s="40"/>
      <c r="B4" s="41"/>
      <c r="C4" s="41"/>
      <c r="D4" s="42"/>
      <c r="E4" s="42"/>
      <c r="F4" s="41"/>
      <c r="G4" s="43"/>
      <c r="H4" s="44"/>
      <c r="I4" s="53"/>
      <c r="J4" s="53"/>
      <c r="K4" s="42"/>
      <c r="L4" s="238"/>
      <c r="M4" s="240"/>
    </row>
    <row r="5" spans="1:13" ht="15">
      <c r="A5" s="16"/>
      <c r="B5" s="17"/>
      <c r="C5" s="17"/>
      <c r="D5" s="18"/>
      <c r="E5" s="18"/>
      <c r="F5" s="17"/>
      <c r="G5" s="33"/>
      <c r="H5" s="38"/>
      <c r="I5" s="54"/>
      <c r="J5" s="57"/>
      <c r="K5" s="18"/>
      <c r="L5" s="19"/>
      <c r="M5" s="63"/>
    </row>
    <row r="6" spans="1:13" ht="15.75" thickBot="1">
      <c r="A6" s="47"/>
      <c r="B6" s="48"/>
      <c r="C6" s="48"/>
      <c r="D6" s="49"/>
      <c r="E6" s="49"/>
      <c r="F6" s="48"/>
      <c r="G6" s="48"/>
      <c r="H6" s="50"/>
      <c r="I6" s="55"/>
      <c r="J6" s="58"/>
      <c r="K6" s="49"/>
      <c r="L6" s="51"/>
      <c r="M6" s="63"/>
    </row>
    <row r="7" spans="1:13" s="60" customFormat="1" ht="24.75" customHeight="1" thickBot="1">
      <c r="A7" s="233" t="s">
        <v>27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79">
        <f>M10</f>
        <v>1496930.4000000001</v>
      </c>
    </row>
    <row r="8" spans="1:13" ht="16.5" thickBot="1">
      <c r="A8" s="34"/>
      <c r="B8" s="35"/>
      <c r="C8" s="35"/>
      <c r="D8" s="35"/>
      <c r="E8" s="35"/>
      <c r="F8" s="35"/>
      <c r="G8" s="36"/>
      <c r="H8" s="39"/>
      <c r="I8" s="56"/>
      <c r="J8" s="59"/>
      <c r="K8" s="35"/>
      <c r="L8" s="100"/>
      <c r="M8" s="103" t="s">
        <v>26</v>
      </c>
    </row>
    <row r="9" spans="1:13" ht="30" customHeight="1" thickBot="1">
      <c r="A9" s="9"/>
      <c r="B9" s="13"/>
      <c r="C9" s="13"/>
      <c r="D9" s="10"/>
      <c r="E9" s="10"/>
      <c r="F9" s="13"/>
      <c r="K9" s="10"/>
      <c r="L9" s="101"/>
      <c r="M9" s="64" t="s">
        <v>125</v>
      </c>
    </row>
    <row r="10" spans="1:16" s="188" customFormat="1" ht="22.5" customHeight="1" thickBot="1">
      <c r="A10" s="186"/>
      <c r="B10" s="235" t="s">
        <v>136</v>
      </c>
      <c r="C10" s="235"/>
      <c r="D10" s="235"/>
      <c r="E10" s="235"/>
      <c r="F10" s="235"/>
      <c r="G10" s="235"/>
      <c r="H10" s="235"/>
      <c r="I10" s="235"/>
      <c r="J10" s="235"/>
      <c r="K10" s="235"/>
      <c r="L10" s="187"/>
      <c r="M10" s="301">
        <f>(60*2079.07)*12</f>
        <v>1496930.4000000001</v>
      </c>
      <c r="N10" s="302"/>
      <c r="O10" s="303"/>
      <c r="P10" s="304"/>
    </row>
    <row r="11" spans="1:15" s="60" customFormat="1" ht="24.75" customHeight="1" thickBot="1">
      <c r="A11" s="241" t="s">
        <v>32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90">
        <f>M12</f>
        <v>519767.50000000006</v>
      </c>
      <c r="O11" s="91"/>
    </row>
    <row r="12" spans="1:13" s="188" customFormat="1" ht="22.5" customHeight="1" thickBot="1">
      <c r="A12" s="186"/>
      <c r="B12" s="235" t="s">
        <v>133</v>
      </c>
      <c r="C12" s="235"/>
      <c r="D12" s="235"/>
      <c r="E12" s="235"/>
      <c r="F12" s="235"/>
      <c r="G12" s="235"/>
      <c r="H12" s="235"/>
      <c r="I12" s="235"/>
      <c r="J12" s="235"/>
      <c r="K12" s="235"/>
      <c r="L12" s="187"/>
      <c r="M12" s="216">
        <f>250*2079.07</f>
        <v>519767.50000000006</v>
      </c>
    </row>
    <row r="13" spans="1:13" s="60" customFormat="1" ht="22.5" customHeight="1" thickBot="1">
      <c r="A13" s="233" t="s">
        <v>134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92">
        <f>SUM(M14:M16)</f>
        <v>1471274.8399999999</v>
      </c>
    </row>
    <row r="14" spans="1:13" s="188" customFormat="1" ht="22.5" customHeight="1" thickBot="1">
      <c r="A14" s="186">
        <v>1</v>
      </c>
      <c r="B14" s="235" t="s">
        <v>61</v>
      </c>
      <c r="C14" s="235"/>
      <c r="D14" s="235"/>
      <c r="E14" s="235"/>
      <c r="F14" s="235"/>
      <c r="G14" s="235"/>
      <c r="H14" s="235"/>
      <c r="I14" s="235"/>
      <c r="J14" s="235"/>
      <c r="K14" s="235"/>
      <c r="L14" s="187"/>
      <c r="M14" s="215">
        <v>777372.64</v>
      </c>
    </row>
    <row r="15" spans="1:13" s="185" customFormat="1" ht="22.5" customHeight="1" thickBot="1">
      <c r="A15" s="182">
        <v>2</v>
      </c>
      <c r="B15" s="243" t="s">
        <v>62</v>
      </c>
      <c r="C15" s="243"/>
      <c r="D15" s="243"/>
      <c r="E15" s="243"/>
      <c r="F15" s="243"/>
      <c r="G15" s="243"/>
      <c r="H15" s="243"/>
      <c r="I15" s="243"/>
      <c r="J15" s="243"/>
      <c r="K15" s="243"/>
      <c r="L15" s="183"/>
      <c r="M15" s="184">
        <v>684902.2</v>
      </c>
    </row>
    <row r="16" spans="1:13" s="185" customFormat="1" ht="22.5" customHeight="1" thickBot="1">
      <c r="A16" s="182">
        <v>3</v>
      </c>
      <c r="B16" s="243" t="s">
        <v>63</v>
      </c>
      <c r="C16" s="243"/>
      <c r="D16" s="243"/>
      <c r="E16" s="243"/>
      <c r="F16" s="243"/>
      <c r="G16" s="243"/>
      <c r="H16" s="243"/>
      <c r="I16" s="243"/>
      <c r="J16" s="243"/>
      <c r="K16" s="243"/>
      <c r="L16" s="183"/>
      <c r="M16" s="184">
        <v>9000</v>
      </c>
    </row>
    <row r="17" spans="1:13" s="60" customFormat="1" ht="22.5" customHeight="1" thickBot="1">
      <c r="A17" s="233" t="s">
        <v>135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92">
        <f>M18+M23</f>
        <v>653219.25</v>
      </c>
    </row>
    <row r="18" spans="1:13" s="60" customFormat="1" ht="22.5" customHeight="1" thickBot="1">
      <c r="A18" s="244" t="s">
        <v>130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90">
        <f>SUM(M19:M22)</f>
        <v>638648.65</v>
      </c>
    </row>
    <row r="19" spans="1:13" s="188" customFormat="1" ht="22.5" customHeight="1" thickBot="1">
      <c r="A19" s="186">
        <v>1</v>
      </c>
      <c r="B19" s="235" t="s">
        <v>132</v>
      </c>
      <c r="C19" s="235"/>
      <c r="D19" s="235"/>
      <c r="E19" s="235"/>
      <c r="F19" s="235"/>
      <c r="G19" s="235"/>
      <c r="H19" s="235"/>
      <c r="I19" s="235"/>
      <c r="J19" s="235"/>
      <c r="K19" s="235"/>
      <c r="L19" s="187"/>
      <c r="M19" s="216">
        <v>235613.67</v>
      </c>
    </row>
    <row r="20" spans="1:13" s="188" customFormat="1" ht="22.5" customHeight="1" thickBot="1">
      <c r="A20" s="186">
        <v>2</v>
      </c>
      <c r="B20" s="191" t="s">
        <v>131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2"/>
      <c r="M20" s="181">
        <v>53000.8</v>
      </c>
    </row>
    <row r="21" spans="1:13" s="185" customFormat="1" ht="22.5" customHeight="1" thickBot="1">
      <c r="A21" s="182">
        <v>3</v>
      </c>
      <c r="B21" s="243" t="s">
        <v>74</v>
      </c>
      <c r="C21" s="243"/>
      <c r="D21" s="243"/>
      <c r="E21" s="243"/>
      <c r="F21" s="243"/>
      <c r="G21" s="243"/>
      <c r="H21" s="243"/>
      <c r="I21" s="243"/>
      <c r="J21" s="243"/>
      <c r="K21" s="243"/>
      <c r="L21" s="183"/>
      <c r="M21" s="184">
        <v>224222.59</v>
      </c>
    </row>
    <row r="22" spans="1:13" s="185" customFormat="1" ht="19.5" thickBot="1">
      <c r="A22" s="182">
        <v>4</v>
      </c>
      <c r="B22" s="247" t="s">
        <v>60</v>
      </c>
      <c r="C22" s="247"/>
      <c r="D22" s="247"/>
      <c r="E22" s="247"/>
      <c r="F22" s="247"/>
      <c r="G22" s="247"/>
      <c r="H22" s="247"/>
      <c r="I22" s="247"/>
      <c r="J22" s="247"/>
      <c r="K22" s="247"/>
      <c r="L22" s="183"/>
      <c r="M22" s="184">
        <v>125811.59</v>
      </c>
    </row>
    <row r="23" spans="1:13" s="89" customFormat="1" ht="22.5" customHeight="1" thickBot="1">
      <c r="A23" s="87"/>
      <c r="B23" s="246" t="s">
        <v>72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90">
        <f>SUM(M24:M24)</f>
        <v>14570.6</v>
      </c>
    </row>
    <row r="24" spans="1:13" ht="16.5" customHeight="1">
      <c r="A24" s="93">
        <v>1</v>
      </c>
      <c r="B24" s="168" t="s">
        <v>22</v>
      </c>
      <c r="C24" s="94"/>
      <c r="D24" s="95"/>
      <c r="E24" s="95"/>
      <c r="F24" s="94"/>
      <c r="G24" s="96"/>
      <c r="H24" s="97"/>
      <c r="I24" s="98"/>
      <c r="J24" s="99"/>
      <c r="K24" s="95"/>
      <c r="L24" s="102"/>
      <c r="M24" s="167">
        <v>14570.6</v>
      </c>
    </row>
  </sheetData>
  <sheetProtection/>
  <autoFilter ref="A8:M12"/>
  <mergeCells count="17">
    <mergeCell ref="B23:L23"/>
    <mergeCell ref="B22:K22"/>
    <mergeCell ref="B15:K15"/>
    <mergeCell ref="B16:K16"/>
    <mergeCell ref="A17:L17"/>
    <mergeCell ref="A18:L18"/>
    <mergeCell ref="B19:K19"/>
    <mergeCell ref="B21:K21"/>
    <mergeCell ref="A13:L13"/>
    <mergeCell ref="B14:K14"/>
    <mergeCell ref="A1:L1"/>
    <mergeCell ref="L3:L4"/>
    <mergeCell ref="M3:M4"/>
    <mergeCell ref="A7:L7"/>
    <mergeCell ref="A11:L11"/>
    <mergeCell ref="B12:K12"/>
    <mergeCell ref="B10:K10"/>
  </mergeCells>
  <printOptions/>
  <pageMargins left="0.25" right="0.25" top="0.75" bottom="0.75" header="0.3" footer="0.3"/>
  <pageSetup fitToHeight="2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zoomScale="80" zoomScaleNormal="80" zoomScaleSheetLayoutView="85" zoomScalePageLayoutView="0" workbookViewId="0" topLeftCell="A1">
      <selection activeCell="U9" sqref="U9"/>
    </sheetView>
  </sheetViews>
  <sheetFormatPr defaultColWidth="9.140625" defaultRowHeight="15"/>
  <cols>
    <col min="1" max="1" width="4.8515625" style="0" customWidth="1"/>
    <col min="2" max="2" width="3.421875" style="0" customWidth="1"/>
    <col min="3" max="3" width="11.57421875" style="0" customWidth="1"/>
    <col min="4" max="4" width="36.140625" style="0" customWidth="1"/>
    <col min="5" max="5" width="22.421875" style="0" customWidth="1"/>
    <col min="6" max="6" width="54.28125" style="0" bestFit="1" customWidth="1"/>
    <col min="7" max="7" width="22.8515625" style="76" customWidth="1"/>
    <col min="10" max="10" width="18.7109375" style="0" bestFit="1" customWidth="1"/>
    <col min="14" max="14" width="10.28125" style="0" bestFit="1" customWidth="1"/>
  </cols>
  <sheetData>
    <row r="1" spans="1:7" ht="27" customHeight="1">
      <c r="A1" s="262" t="s">
        <v>90</v>
      </c>
      <c r="B1" s="263"/>
      <c r="C1" s="263"/>
      <c r="D1" s="263"/>
      <c r="E1" s="263"/>
      <c r="F1" s="263"/>
      <c r="G1" s="264"/>
    </row>
    <row r="2" spans="1:7" ht="33" customHeight="1">
      <c r="A2" s="265" t="s">
        <v>34</v>
      </c>
      <c r="B2" s="260"/>
      <c r="C2" s="260"/>
      <c r="D2" s="260"/>
      <c r="E2" s="260"/>
      <c r="F2" s="260"/>
      <c r="G2" s="266"/>
    </row>
    <row r="3" spans="1:256" ht="15" customHeight="1">
      <c r="A3" s="265" t="s">
        <v>89</v>
      </c>
      <c r="B3" s="260"/>
      <c r="C3" s="260"/>
      <c r="D3" s="260"/>
      <c r="E3" s="260"/>
      <c r="F3" s="260"/>
      <c r="G3" s="266"/>
      <c r="H3" s="260"/>
      <c r="I3" s="260"/>
      <c r="J3" s="260"/>
      <c r="K3" s="260"/>
      <c r="L3" s="260"/>
      <c r="M3" s="259"/>
      <c r="N3" s="260"/>
      <c r="O3" s="260"/>
      <c r="P3" s="260"/>
      <c r="Q3" s="260"/>
      <c r="R3" s="260"/>
      <c r="S3" s="260"/>
      <c r="T3" s="260"/>
      <c r="U3" s="259"/>
      <c r="V3" s="260"/>
      <c r="W3" s="260"/>
      <c r="X3" s="260"/>
      <c r="Y3" s="260"/>
      <c r="Z3" s="260"/>
      <c r="AA3" s="260"/>
      <c r="AB3" s="260"/>
      <c r="AC3" s="259"/>
      <c r="AD3" s="260"/>
      <c r="AE3" s="260"/>
      <c r="AF3" s="260"/>
      <c r="AG3" s="260"/>
      <c r="AH3" s="260"/>
      <c r="AI3" s="260"/>
      <c r="AJ3" s="260"/>
      <c r="AK3" s="259"/>
      <c r="AL3" s="260"/>
      <c r="AM3" s="260"/>
      <c r="AN3" s="260"/>
      <c r="AO3" s="260"/>
      <c r="AP3" s="260"/>
      <c r="AQ3" s="260"/>
      <c r="AR3" s="260"/>
      <c r="AS3" s="259"/>
      <c r="AT3" s="260"/>
      <c r="AU3" s="260"/>
      <c r="AV3" s="260"/>
      <c r="AW3" s="260"/>
      <c r="AX3" s="260"/>
      <c r="AY3" s="260"/>
      <c r="AZ3" s="260"/>
      <c r="BA3" s="259"/>
      <c r="BB3" s="260"/>
      <c r="BC3" s="260"/>
      <c r="BD3" s="260"/>
      <c r="BE3" s="260"/>
      <c r="BF3" s="260"/>
      <c r="BG3" s="260"/>
      <c r="BH3" s="260"/>
      <c r="BI3" s="259"/>
      <c r="BJ3" s="260"/>
      <c r="BK3" s="260"/>
      <c r="BL3" s="260"/>
      <c r="BM3" s="260"/>
      <c r="BN3" s="260"/>
      <c r="BO3" s="260"/>
      <c r="BP3" s="260"/>
      <c r="BQ3" s="259"/>
      <c r="BR3" s="260"/>
      <c r="BS3" s="260"/>
      <c r="BT3" s="260"/>
      <c r="BU3" s="260"/>
      <c r="BV3" s="260"/>
      <c r="BW3" s="260"/>
      <c r="BX3" s="260"/>
      <c r="BY3" s="259"/>
      <c r="BZ3" s="260"/>
      <c r="CA3" s="260"/>
      <c r="CB3" s="260"/>
      <c r="CC3" s="260"/>
      <c r="CD3" s="260"/>
      <c r="CE3" s="260"/>
      <c r="CF3" s="260"/>
      <c r="CG3" s="259"/>
      <c r="CH3" s="260"/>
      <c r="CI3" s="260"/>
      <c r="CJ3" s="260"/>
      <c r="CK3" s="260"/>
      <c r="CL3" s="260"/>
      <c r="CM3" s="260"/>
      <c r="CN3" s="260"/>
      <c r="CO3" s="259"/>
      <c r="CP3" s="260"/>
      <c r="CQ3" s="260"/>
      <c r="CR3" s="260"/>
      <c r="CS3" s="260"/>
      <c r="CT3" s="260"/>
      <c r="CU3" s="260"/>
      <c r="CV3" s="260"/>
      <c r="CW3" s="259"/>
      <c r="CX3" s="260"/>
      <c r="CY3" s="260"/>
      <c r="CZ3" s="260"/>
      <c r="DA3" s="260"/>
      <c r="DB3" s="260"/>
      <c r="DC3" s="260"/>
      <c r="DD3" s="260"/>
      <c r="DE3" s="259"/>
      <c r="DF3" s="260"/>
      <c r="DG3" s="260"/>
      <c r="DH3" s="260"/>
      <c r="DI3" s="260"/>
      <c r="DJ3" s="260"/>
      <c r="DK3" s="260"/>
      <c r="DL3" s="260"/>
      <c r="DM3" s="259"/>
      <c r="DN3" s="260"/>
      <c r="DO3" s="260"/>
      <c r="DP3" s="260"/>
      <c r="DQ3" s="260"/>
      <c r="DR3" s="260"/>
      <c r="DS3" s="260"/>
      <c r="DT3" s="260"/>
      <c r="DU3" s="259"/>
      <c r="DV3" s="260"/>
      <c r="DW3" s="260"/>
      <c r="DX3" s="260"/>
      <c r="DY3" s="260"/>
      <c r="DZ3" s="260"/>
      <c r="EA3" s="260"/>
      <c r="EB3" s="260"/>
      <c r="EC3" s="259"/>
      <c r="ED3" s="260"/>
      <c r="EE3" s="260"/>
      <c r="EF3" s="260"/>
      <c r="EG3" s="260"/>
      <c r="EH3" s="260"/>
      <c r="EI3" s="260"/>
      <c r="EJ3" s="260"/>
      <c r="EK3" s="259"/>
      <c r="EL3" s="260"/>
      <c r="EM3" s="260"/>
      <c r="EN3" s="260"/>
      <c r="EO3" s="260"/>
      <c r="EP3" s="260"/>
      <c r="EQ3" s="260"/>
      <c r="ER3" s="260"/>
      <c r="ES3" s="259"/>
      <c r="ET3" s="260"/>
      <c r="EU3" s="260"/>
      <c r="EV3" s="260"/>
      <c r="EW3" s="260"/>
      <c r="EX3" s="260"/>
      <c r="EY3" s="260"/>
      <c r="EZ3" s="260"/>
      <c r="FA3" s="259"/>
      <c r="FB3" s="260"/>
      <c r="FC3" s="260"/>
      <c r="FD3" s="260"/>
      <c r="FE3" s="260"/>
      <c r="FF3" s="260"/>
      <c r="FG3" s="260"/>
      <c r="FH3" s="260"/>
      <c r="FI3" s="259"/>
      <c r="FJ3" s="260"/>
      <c r="FK3" s="260"/>
      <c r="FL3" s="260"/>
      <c r="FM3" s="260"/>
      <c r="FN3" s="260"/>
      <c r="FO3" s="260"/>
      <c r="FP3" s="260"/>
      <c r="FQ3" s="259"/>
      <c r="FR3" s="260"/>
      <c r="FS3" s="260"/>
      <c r="FT3" s="260"/>
      <c r="FU3" s="260"/>
      <c r="FV3" s="260"/>
      <c r="FW3" s="260"/>
      <c r="FX3" s="260"/>
      <c r="FY3" s="259"/>
      <c r="FZ3" s="260"/>
      <c r="GA3" s="260"/>
      <c r="GB3" s="260"/>
      <c r="GC3" s="260"/>
      <c r="GD3" s="260"/>
      <c r="GE3" s="260"/>
      <c r="GF3" s="260"/>
      <c r="GG3" s="259"/>
      <c r="GH3" s="260"/>
      <c r="GI3" s="260"/>
      <c r="GJ3" s="260"/>
      <c r="GK3" s="260"/>
      <c r="GL3" s="260"/>
      <c r="GM3" s="260"/>
      <c r="GN3" s="260"/>
      <c r="GO3" s="259"/>
      <c r="GP3" s="260"/>
      <c r="GQ3" s="260"/>
      <c r="GR3" s="260"/>
      <c r="GS3" s="260"/>
      <c r="GT3" s="260"/>
      <c r="GU3" s="260"/>
      <c r="GV3" s="260"/>
      <c r="GW3" s="259"/>
      <c r="GX3" s="260"/>
      <c r="GY3" s="260"/>
      <c r="GZ3" s="260"/>
      <c r="HA3" s="260"/>
      <c r="HB3" s="260"/>
      <c r="HC3" s="260"/>
      <c r="HD3" s="260"/>
      <c r="HE3" s="259"/>
      <c r="HF3" s="260"/>
      <c r="HG3" s="260"/>
      <c r="HH3" s="260"/>
      <c r="HI3" s="260"/>
      <c r="HJ3" s="260"/>
      <c r="HK3" s="260"/>
      <c r="HL3" s="260"/>
      <c r="HM3" s="259"/>
      <c r="HN3" s="260"/>
      <c r="HO3" s="260"/>
      <c r="HP3" s="260"/>
      <c r="HQ3" s="260"/>
      <c r="HR3" s="260"/>
      <c r="HS3" s="260"/>
      <c r="HT3" s="260"/>
      <c r="HU3" s="259"/>
      <c r="HV3" s="260"/>
      <c r="HW3" s="260"/>
      <c r="HX3" s="260"/>
      <c r="HY3" s="260"/>
      <c r="HZ3" s="260"/>
      <c r="IA3" s="260"/>
      <c r="IB3" s="260"/>
      <c r="IC3" s="259"/>
      <c r="ID3" s="260"/>
      <c r="IE3" s="260"/>
      <c r="IF3" s="260"/>
      <c r="IG3" s="260"/>
      <c r="IH3" s="260"/>
      <c r="II3" s="260"/>
      <c r="IJ3" s="260"/>
      <c r="IK3" s="259"/>
      <c r="IL3" s="260"/>
      <c r="IM3" s="260"/>
      <c r="IN3" s="260"/>
      <c r="IO3" s="260"/>
      <c r="IP3" s="260"/>
      <c r="IQ3" s="260"/>
      <c r="IR3" s="260"/>
      <c r="IS3" s="259"/>
      <c r="IT3" s="260"/>
      <c r="IU3" s="260"/>
      <c r="IV3" s="260"/>
    </row>
    <row r="4" spans="1:256" ht="15" customHeight="1">
      <c r="A4" s="256" t="s">
        <v>94</v>
      </c>
      <c r="B4" s="257"/>
      <c r="C4" s="257"/>
      <c r="D4" s="257"/>
      <c r="E4" s="257"/>
      <c r="F4" s="257"/>
      <c r="G4" s="258"/>
      <c r="H4" s="260"/>
      <c r="I4" s="260"/>
      <c r="J4" s="260"/>
      <c r="K4" s="260"/>
      <c r="L4" s="260"/>
      <c r="M4" s="259"/>
      <c r="N4" s="260"/>
      <c r="O4" s="260"/>
      <c r="P4" s="260"/>
      <c r="Q4" s="260"/>
      <c r="R4" s="260"/>
      <c r="S4" s="260"/>
      <c r="T4" s="260"/>
      <c r="U4" s="259"/>
      <c r="V4" s="260"/>
      <c r="W4" s="260"/>
      <c r="X4" s="260"/>
      <c r="Y4" s="260"/>
      <c r="Z4" s="260"/>
      <c r="AA4" s="260"/>
      <c r="AB4" s="260"/>
      <c r="AC4" s="259"/>
      <c r="AD4" s="260"/>
      <c r="AE4" s="260"/>
      <c r="AF4" s="260"/>
      <c r="AG4" s="260"/>
      <c r="AH4" s="260"/>
      <c r="AI4" s="260"/>
      <c r="AJ4" s="260"/>
      <c r="AK4" s="259"/>
      <c r="AL4" s="260"/>
      <c r="AM4" s="260"/>
      <c r="AN4" s="260"/>
      <c r="AO4" s="260"/>
      <c r="AP4" s="260"/>
      <c r="AQ4" s="260"/>
      <c r="AR4" s="260"/>
      <c r="AS4" s="259"/>
      <c r="AT4" s="260"/>
      <c r="AU4" s="260"/>
      <c r="AV4" s="260"/>
      <c r="AW4" s="260"/>
      <c r="AX4" s="260"/>
      <c r="AY4" s="260"/>
      <c r="AZ4" s="260"/>
      <c r="BA4" s="259"/>
      <c r="BB4" s="260"/>
      <c r="BC4" s="260"/>
      <c r="BD4" s="260"/>
      <c r="BE4" s="260"/>
      <c r="BF4" s="260"/>
      <c r="BG4" s="260"/>
      <c r="BH4" s="260"/>
      <c r="BI4" s="259"/>
      <c r="BJ4" s="260"/>
      <c r="BK4" s="260"/>
      <c r="BL4" s="260"/>
      <c r="BM4" s="260"/>
      <c r="BN4" s="260"/>
      <c r="BO4" s="260"/>
      <c r="BP4" s="260"/>
      <c r="BQ4" s="259"/>
      <c r="BR4" s="260"/>
      <c r="BS4" s="260"/>
      <c r="BT4" s="260"/>
      <c r="BU4" s="260"/>
      <c r="BV4" s="260"/>
      <c r="BW4" s="260"/>
      <c r="BX4" s="260"/>
      <c r="BY4" s="259"/>
      <c r="BZ4" s="260"/>
      <c r="CA4" s="260"/>
      <c r="CB4" s="260"/>
      <c r="CC4" s="260"/>
      <c r="CD4" s="260"/>
      <c r="CE4" s="260"/>
      <c r="CF4" s="260"/>
      <c r="CG4" s="259"/>
      <c r="CH4" s="260"/>
      <c r="CI4" s="260"/>
      <c r="CJ4" s="260"/>
      <c r="CK4" s="260"/>
      <c r="CL4" s="260"/>
      <c r="CM4" s="260"/>
      <c r="CN4" s="260"/>
      <c r="CO4" s="259"/>
      <c r="CP4" s="260"/>
      <c r="CQ4" s="260"/>
      <c r="CR4" s="260"/>
      <c r="CS4" s="260"/>
      <c r="CT4" s="260"/>
      <c r="CU4" s="260"/>
      <c r="CV4" s="260"/>
      <c r="CW4" s="259"/>
      <c r="CX4" s="260"/>
      <c r="CY4" s="260"/>
      <c r="CZ4" s="260"/>
      <c r="DA4" s="260"/>
      <c r="DB4" s="260"/>
      <c r="DC4" s="260"/>
      <c r="DD4" s="260"/>
      <c r="DE4" s="259"/>
      <c r="DF4" s="260"/>
      <c r="DG4" s="260"/>
      <c r="DH4" s="260"/>
      <c r="DI4" s="260"/>
      <c r="DJ4" s="260"/>
      <c r="DK4" s="260"/>
      <c r="DL4" s="260"/>
      <c r="DM4" s="259"/>
      <c r="DN4" s="260"/>
      <c r="DO4" s="260"/>
      <c r="DP4" s="260"/>
      <c r="DQ4" s="260"/>
      <c r="DR4" s="260"/>
      <c r="DS4" s="260"/>
      <c r="DT4" s="260"/>
      <c r="DU4" s="259"/>
      <c r="DV4" s="260"/>
      <c r="DW4" s="260"/>
      <c r="DX4" s="260"/>
      <c r="DY4" s="260"/>
      <c r="DZ4" s="260"/>
      <c r="EA4" s="260"/>
      <c r="EB4" s="260"/>
      <c r="EC4" s="259"/>
      <c r="ED4" s="260"/>
      <c r="EE4" s="260"/>
      <c r="EF4" s="260"/>
      <c r="EG4" s="260"/>
      <c r="EH4" s="260"/>
      <c r="EI4" s="260"/>
      <c r="EJ4" s="260"/>
      <c r="EK4" s="259"/>
      <c r="EL4" s="260"/>
      <c r="EM4" s="260"/>
      <c r="EN4" s="260"/>
      <c r="EO4" s="260"/>
      <c r="EP4" s="260"/>
      <c r="EQ4" s="260"/>
      <c r="ER4" s="260"/>
      <c r="ES4" s="259"/>
      <c r="ET4" s="260"/>
      <c r="EU4" s="260"/>
      <c r="EV4" s="260"/>
      <c r="EW4" s="260"/>
      <c r="EX4" s="260"/>
      <c r="EY4" s="260"/>
      <c r="EZ4" s="260"/>
      <c r="FA4" s="259"/>
      <c r="FB4" s="260"/>
      <c r="FC4" s="260"/>
      <c r="FD4" s="260"/>
      <c r="FE4" s="260"/>
      <c r="FF4" s="260"/>
      <c r="FG4" s="260"/>
      <c r="FH4" s="260"/>
      <c r="FI4" s="259"/>
      <c r="FJ4" s="260"/>
      <c r="FK4" s="260"/>
      <c r="FL4" s="260"/>
      <c r="FM4" s="260"/>
      <c r="FN4" s="260"/>
      <c r="FO4" s="260"/>
      <c r="FP4" s="260"/>
      <c r="FQ4" s="259"/>
      <c r="FR4" s="260"/>
      <c r="FS4" s="260"/>
      <c r="FT4" s="260"/>
      <c r="FU4" s="260"/>
      <c r="FV4" s="260"/>
      <c r="FW4" s="260"/>
      <c r="FX4" s="260"/>
      <c r="FY4" s="259"/>
      <c r="FZ4" s="260"/>
      <c r="GA4" s="260"/>
      <c r="GB4" s="260"/>
      <c r="GC4" s="260"/>
      <c r="GD4" s="260"/>
      <c r="GE4" s="260"/>
      <c r="GF4" s="260"/>
      <c r="GG4" s="259"/>
      <c r="GH4" s="260"/>
      <c r="GI4" s="260"/>
      <c r="GJ4" s="260"/>
      <c r="GK4" s="260"/>
      <c r="GL4" s="260"/>
      <c r="GM4" s="260"/>
      <c r="GN4" s="260"/>
      <c r="GO4" s="259"/>
      <c r="GP4" s="260"/>
      <c r="GQ4" s="260"/>
      <c r="GR4" s="260"/>
      <c r="GS4" s="260"/>
      <c r="GT4" s="260"/>
      <c r="GU4" s="260"/>
      <c r="GV4" s="260"/>
      <c r="GW4" s="259"/>
      <c r="GX4" s="260"/>
      <c r="GY4" s="260"/>
      <c r="GZ4" s="260"/>
      <c r="HA4" s="260"/>
      <c r="HB4" s="260"/>
      <c r="HC4" s="260"/>
      <c r="HD4" s="260"/>
      <c r="HE4" s="259"/>
      <c r="HF4" s="260"/>
      <c r="HG4" s="260"/>
      <c r="HH4" s="260"/>
      <c r="HI4" s="260"/>
      <c r="HJ4" s="260"/>
      <c r="HK4" s="260"/>
      <c r="HL4" s="260"/>
      <c r="HM4" s="259"/>
      <c r="HN4" s="260"/>
      <c r="HO4" s="260"/>
      <c r="HP4" s="260"/>
      <c r="HQ4" s="260"/>
      <c r="HR4" s="260"/>
      <c r="HS4" s="260"/>
      <c r="HT4" s="260"/>
      <c r="HU4" s="259"/>
      <c r="HV4" s="260"/>
      <c r="HW4" s="260"/>
      <c r="HX4" s="260"/>
      <c r="HY4" s="260"/>
      <c r="HZ4" s="260"/>
      <c r="IA4" s="260"/>
      <c r="IB4" s="260"/>
      <c r="IC4" s="259"/>
      <c r="ID4" s="260"/>
      <c r="IE4" s="260"/>
      <c r="IF4" s="260"/>
      <c r="IG4" s="260"/>
      <c r="IH4" s="260"/>
      <c r="II4" s="260"/>
      <c r="IJ4" s="260"/>
      <c r="IK4" s="259"/>
      <c r="IL4" s="260"/>
      <c r="IM4" s="260"/>
      <c r="IN4" s="260"/>
      <c r="IO4" s="260"/>
      <c r="IP4" s="260"/>
      <c r="IQ4" s="260"/>
      <c r="IR4" s="260"/>
      <c r="IS4" s="259"/>
      <c r="IT4" s="260"/>
      <c r="IU4" s="260"/>
      <c r="IV4" s="260"/>
    </row>
    <row r="5" spans="1:7" ht="15" customHeight="1">
      <c r="A5" s="270" t="s">
        <v>87</v>
      </c>
      <c r="B5" s="271"/>
      <c r="C5" s="271"/>
      <c r="D5" s="271"/>
      <c r="E5" s="271"/>
      <c r="F5" s="271"/>
      <c r="G5" s="272"/>
    </row>
    <row r="6" spans="1:7" ht="15">
      <c r="A6" s="273" t="s">
        <v>35</v>
      </c>
      <c r="B6" s="274"/>
      <c r="C6" s="274"/>
      <c r="D6" s="274"/>
      <c r="E6" s="274"/>
      <c r="F6" s="274"/>
      <c r="G6" s="275"/>
    </row>
    <row r="7" spans="1:7" ht="15">
      <c r="A7" s="273" t="s">
        <v>88</v>
      </c>
      <c r="B7" s="274"/>
      <c r="C7" s="274"/>
      <c r="D7" s="274"/>
      <c r="E7" s="274"/>
      <c r="F7" s="274"/>
      <c r="G7" s="275"/>
    </row>
    <row r="8" spans="1:7" ht="15">
      <c r="A8" s="110"/>
      <c r="B8" s="111"/>
      <c r="C8" s="111"/>
      <c r="D8" s="111"/>
      <c r="E8" s="111"/>
      <c r="F8" s="7"/>
      <c r="G8" s="112"/>
    </row>
    <row r="9" spans="1:7" ht="15" customHeight="1" thickBot="1">
      <c r="A9" s="6"/>
      <c r="B9" s="7"/>
      <c r="C9" s="7"/>
      <c r="D9" s="7"/>
      <c r="E9" s="7"/>
      <c r="F9" s="7"/>
      <c r="G9" s="113"/>
    </row>
    <row r="10" spans="1:7" ht="15" customHeight="1">
      <c r="A10" s="3"/>
      <c r="B10" s="4"/>
      <c r="C10" s="4"/>
      <c r="D10" s="4"/>
      <c r="E10" s="4"/>
      <c r="F10" s="5"/>
      <c r="G10" s="1" t="s">
        <v>12</v>
      </c>
    </row>
    <row r="11" spans="1:7" ht="15" customHeight="1" thickBot="1">
      <c r="A11" s="6"/>
      <c r="B11" s="7"/>
      <c r="C11" s="7"/>
      <c r="D11" s="7"/>
      <c r="E11" s="7"/>
      <c r="F11" s="8"/>
      <c r="G11" s="2"/>
    </row>
    <row r="12" spans="1:7" ht="15" customHeight="1">
      <c r="A12" s="22" t="s">
        <v>13</v>
      </c>
      <c r="B12" s="23"/>
      <c r="C12" s="23"/>
      <c r="D12" s="23"/>
      <c r="E12" s="23"/>
      <c r="F12" s="24"/>
      <c r="G12" s="209">
        <f>G14+G38+G46</f>
        <v>4073620.5900000003</v>
      </c>
    </row>
    <row r="13" spans="1:7" ht="15" customHeight="1" thickBot="1">
      <c r="A13" s="25"/>
      <c r="B13" s="26"/>
      <c r="C13" s="26"/>
      <c r="D13" s="26"/>
      <c r="E13" s="26"/>
      <c r="F13" s="27"/>
      <c r="G13" s="71"/>
    </row>
    <row r="14" spans="1:7" ht="15" customHeight="1" thickBot="1">
      <c r="A14" s="218" t="s">
        <v>19</v>
      </c>
      <c r="B14" s="219"/>
      <c r="C14" s="219"/>
      <c r="D14" s="219"/>
      <c r="E14" s="219"/>
      <c r="F14" s="220"/>
      <c r="G14" s="77">
        <f>G15+G18+G20+G22+G35</f>
        <v>2473977.19</v>
      </c>
    </row>
    <row r="15" spans="1:7" ht="15" customHeight="1" thickBot="1">
      <c r="A15" s="66" t="s">
        <v>3</v>
      </c>
      <c r="B15" s="67" t="s">
        <v>0</v>
      </c>
      <c r="C15" s="67"/>
      <c r="D15" s="67"/>
      <c r="E15" s="67"/>
      <c r="F15" s="68"/>
      <c r="G15" s="77">
        <f>SUM(G16:G17)</f>
        <v>816000</v>
      </c>
    </row>
    <row r="16" spans="1:14" s="31" customFormat="1" ht="22.5" customHeight="1">
      <c r="A16" s="29"/>
      <c r="B16" s="114" t="s">
        <v>5</v>
      </c>
      <c r="C16" s="114" t="s">
        <v>24</v>
      </c>
      <c r="D16" s="114"/>
      <c r="E16" s="114" t="s">
        <v>77</v>
      </c>
      <c r="F16" s="276" t="s">
        <v>82</v>
      </c>
      <c r="G16" s="129">
        <f>50000*12</f>
        <v>600000</v>
      </c>
      <c r="N16" s="189"/>
    </row>
    <row r="17" spans="1:7" s="31" customFormat="1" ht="23.25" customHeight="1" thickBot="1">
      <c r="A17" s="29"/>
      <c r="B17" s="115" t="s">
        <v>6</v>
      </c>
      <c r="C17" s="279" t="s">
        <v>83</v>
      </c>
      <c r="D17" s="280"/>
      <c r="E17" s="115" t="s">
        <v>81</v>
      </c>
      <c r="F17" s="277"/>
      <c r="G17" s="130">
        <f>18000*12</f>
        <v>216000</v>
      </c>
    </row>
    <row r="18" spans="1:10" ht="15" customHeight="1" thickBot="1">
      <c r="A18" s="66" t="s">
        <v>31</v>
      </c>
      <c r="B18" s="67" t="s">
        <v>1</v>
      </c>
      <c r="C18" s="67"/>
      <c r="D18" s="67"/>
      <c r="E18" s="67"/>
      <c r="F18" s="68"/>
      <c r="G18" s="77">
        <f>G19</f>
        <v>246432</v>
      </c>
      <c r="J18" s="190"/>
    </row>
    <row r="19" spans="1:7" s="31" customFormat="1" ht="15.75" thickBot="1">
      <c r="A19" s="29"/>
      <c r="B19" s="116" t="s">
        <v>5</v>
      </c>
      <c r="C19" s="278" t="s">
        <v>14</v>
      </c>
      <c r="D19" s="278"/>
      <c r="E19" s="278"/>
      <c r="F19" s="117" t="s">
        <v>36</v>
      </c>
      <c r="G19" s="131">
        <f>G15*30.2%</f>
        <v>246432</v>
      </c>
    </row>
    <row r="20" spans="1:7" ht="15" customHeight="1" thickBot="1">
      <c r="A20" s="66" t="s">
        <v>20</v>
      </c>
      <c r="B20" s="67" t="s">
        <v>2</v>
      </c>
      <c r="C20" s="67"/>
      <c r="D20" s="67"/>
      <c r="E20" s="67"/>
      <c r="F20" s="68"/>
      <c r="G20" s="77">
        <f>SUM(G21:G21)</f>
        <v>8400</v>
      </c>
    </row>
    <row r="21" spans="1:7" ht="15" customHeight="1" thickBot="1">
      <c r="A21" s="6"/>
      <c r="B21" s="118" t="s">
        <v>5</v>
      </c>
      <c r="C21" s="281" t="s">
        <v>11</v>
      </c>
      <c r="D21" s="281"/>
      <c r="E21" s="281"/>
      <c r="F21" s="119" t="s">
        <v>37</v>
      </c>
      <c r="G21" s="132">
        <f>700*12</f>
        <v>8400</v>
      </c>
    </row>
    <row r="22" spans="1:7" ht="15" customHeight="1" thickBot="1">
      <c r="A22" s="120" t="s">
        <v>4</v>
      </c>
      <c r="B22" s="121" t="s">
        <v>38</v>
      </c>
      <c r="C22" s="121"/>
      <c r="D22" s="121"/>
      <c r="E22" s="121"/>
      <c r="F22" s="122"/>
      <c r="G22" s="77">
        <f>SUM(G23:G34)</f>
        <v>569480</v>
      </c>
    </row>
    <row r="23" spans="1:7" ht="30" customHeight="1">
      <c r="A23" s="3"/>
      <c r="B23" s="123">
        <v>1</v>
      </c>
      <c r="C23" s="269" t="s">
        <v>9</v>
      </c>
      <c r="D23" s="269"/>
      <c r="E23" s="269"/>
      <c r="F23" s="144" t="s">
        <v>101</v>
      </c>
      <c r="G23" s="160">
        <v>18600</v>
      </c>
    </row>
    <row r="24" spans="1:7" ht="114.75" customHeight="1">
      <c r="A24" s="6"/>
      <c r="B24" s="124">
        <v>2</v>
      </c>
      <c r="C24" s="251" t="s">
        <v>16</v>
      </c>
      <c r="D24" s="251"/>
      <c r="E24" s="251"/>
      <c r="F24" s="145" t="s">
        <v>93</v>
      </c>
      <c r="G24" s="143">
        <v>5600</v>
      </c>
    </row>
    <row r="25" spans="1:7" ht="30">
      <c r="A25" s="135"/>
      <c r="B25" s="158">
        <v>3</v>
      </c>
      <c r="C25" s="251" t="s">
        <v>29</v>
      </c>
      <c r="D25" s="251"/>
      <c r="E25" s="251"/>
      <c r="F25" s="145" t="s">
        <v>68</v>
      </c>
      <c r="G25" s="143">
        <v>33600</v>
      </c>
    </row>
    <row r="26" spans="1:7" ht="36" customHeight="1">
      <c r="A26" s="135"/>
      <c r="B26" s="124">
        <v>4</v>
      </c>
      <c r="C26" s="252" t="s">
        <v>17</v>
      </c>
      <c r="D26" s="252"/>
      <c r="E26" s="252"/>
      <c r="F26" s="146" t="s">
        <v>92</v>
      </c>
      <c r="G26" s="143">
        <v>15000</v>
      </c>
    </row>
    <row r="27" spans="1:8" s="31" customFormat="1" ht="15" customHeight="1">
      <c r="A27" s="136"/>
      <c r="B27" s="158">
        <v>5</v>
      </c>
      <c r="C27" s="253" t="s">
        <v>65</v>
      </c>
      <c r="D27" s="254"/>
      <c r="E27" s="255"/>
      <c r="F27" s="145" t="s">
        <v>39</v>
      </c>
      <c r="G27" s="164">
        <v>6000</v>
      </c>
      <c r="H27" s="196"/>
    </row>
    <row r="28" spans="1:8" ht="15">
      <c r="A28" s="135"/>
      <c r="B28" s="124">
        <v>6</v>
      </c>
      <c r="C28" s="126" t="s">
        <v>33</v>
      </c>
      <c r="D28" s="126"/>
      <c r="E28" s="127"/>
      <c r="F28" s="200" t="s">
        <v>105</v>
      </c>
      <c r="G28" s="201">
        <v>72000</v>
      </c>
      <c r="H28" s="197"/>
    </row>
    <row r="29" spans="1:7" ht="151.5" customHeight="1">
      <c r="A29" s="137"/>
      <c r="B29" s="158">
        <v>7</v>
      </c>
      <c r="C29" s="267" t="s">
        <v>8</v>
      </c>
      <c r="D29" s="267"/>
      <c r="E29" s="267"/>
      <c r="F29" s="157" t="s">
        <v>129</v>
      </c>
      <c r="G29" s="143">
        <v>119900</v>
      </c>
    </row>
    <row r="30" spans="1:7" s="31" customFormat="1" ht="82.5" customHeight="1">
      <c r="A30" s="137"/>
      <c r="B30" s="125">
        <v>8</v>
      </c>
      <c r="C30" s="267" t="s">
        <v>95</v>
      </c>
      <c r="D30" s="267"/>
      <c r="E30" s="267"/>
      <c r="F30" s="149" t="s">
        <v>96</v>
      </c>
      <c r="G30" s="143">
        <v>60000</v>
      </c>
    </row>
    <row r="31" spans="1:7" s="31" customFormat="1" ht="60">
      <c r="A31" s="137"/>
      <c r="B31" s="156">
        <v>9</v>
      </c>
      <c r="C31" s="261" t="s">
        <v>97</v>
      </c>
      <c r="D31" s="261"/>
      <c r="E31" s="261"/>
      <c r="F31" s="159" t="s">
        <v>64</v>
      </c>
      <c r="G31" s="143">
        <v>100000</v>
      </c>
    </row>
    <row r="32" spans="1:7" s="31" customFormat="1" ht="29.25" customHeight="1">
      <c r="A32" s="137"/>
      <c r="B32" s="125">
        <v>10</v>
      </c>
      <c r="C32" s="261" t="s">
        <v>28</v>
      </c>
      <c r="D32" s="261"/>
      <c r="E32" s="261"/>
      <c r="F32" s="147" t="s">
        <v>40</v>
      </c>
      <c r="G32" s="143">
        <v>42000</v>
      </c>
    </row>
    <row r="33" spans="1:7" s="31" customFormat="1" ht="29.25" customHeight="1">
      <c r="A33" s="84"/>
      <c r="B33" s="125">
        <v>11</v>
      </c>
      <c r="C33" s="261" t="s">
        <v>98</v>
      </c>
      <c r="D33" s="261"/>
      <c r="E33" s="261"/>
      <c r="F33" s="147" t="s">
        <v>99</v>
      </c>
      <c r="G33" s="198">
        <v>71280</v>
      </c>
    </row>
    <row r="34" spans="1:7" s="31" customFormat="1" ht="29.25" customHeight="1">
      <c r="A34" s="84"/>
      <c r="B34" s="125">
        <v>12</v>
      </c>
      <c r="C34" s="261" t="s">
        <v>123</v>
      </c>
      <c r="D34" s="261"/>
      <c r="E34" s="261"/>
      <c r="F34" s="147" t="s">
        <v>124</v>
      </c>
      <c r="G34" s="198">
        <v>25500</v>
      </c>
    </row>
    <row r="35" spans="1:7" ht="15" customHeight="1">
      <c r="A35" s="151" t="s">
        <v>102</v>
      </c>
      <c r="B35" s="152" t="s">
        <v>10</v>
      </c>
      <c r="C35" s="153"/>
      <c r="D35" s="153"/>
      <c r="E35" s="153"/>
      <c r="F35" s="154"/>
      <c r="G35" s="155">
        <f>SUM(G36:G37)</f>
        <v>833665.1900000001</v>
      </c>
    </row>
    <row r="36" spans="1:7" ht="75">
      <c r="A36" s="148"/>
      <c r="B36" s="133" t="s">
        <v>5</v>
      </c>
      <c r="C36" s="248" t="s">
        <v>23</v>
      </c>
      <c r="D36" s="249"/>
      <c r="E36" s="250"/>
      <c r="F36" s="134" t="s">
        <v>41</v>
      </c>
      <c r="G36" s="143">
        <v>56292.55</v>
      </c>
    </row>
    <row r="37" spans="1:8" ht="45.75" thickBot="1">
      <c r="A37" s="137"/>
      <c r="B37" s="133" t="s">
        <v>78</v>
      </c>
      <c r="C37" s="283" t="s">
        <v>71</v>
      </c>
      <c r="D37" s="283"/>
      <c r="E37" s="283"/>
      <c r="F37" s="194" t="s">
        <v>84</v>
      </c>
      <c r="G37" s="164">
        <v>777372.64</v>
      </c>
      <c r="H37" s="197"/>
    </row>
    <row r="38" spans="1:7" ht="19.5" thickBot="1">
      <c r="A38" s="218" t="s">
        <v>21</v>
      </c>
      <c r="B38" s="219"/>
      <c r="C38" s="219"/>
      <c r="D38" s="219"/>
      <c r="E38" s="219"/>
      <c r="F38" s="220"/>
      <c r="G38" s="77">
        <f>G40+G41+G42+G43+G44+G45</f>
        <v>1585072.8</v>
      </c>
    </row>
    <row r="39" spans="1:7" ht="19.5" thickBot="1">
      <c r="A39" s="66" t="s">
        <v>7</v>
      </c>
      <c r="B39" s="67" t="s">
        <v>18</v>
      </c>
      <c r="C39" s="67"/>
      <c r="D39" s="67"/>
      <c r="E39" s="67"/>
      <c r="F39" s="67"/>
      <c r="G39" s="163"/>
    </row>
    <row r="40" spans="1:7" ht="120">
      <c r="A40" s="6"/>
      <c r="B40" s="161">
        <v>1</v>
      </c>
      <c r="C40" s="268" t="s">
        <v>30</v>
      </c>
      <c r="D40" s="268"/>
      <c r="E40" s="268"/>
      <c r="F40" s="162" t="s">
        <v>91</v>
      </c>
      <c r="G40" s="195">
        <v>450000</v>
      </c>
    </row>
    <row r="41" spans="1:8" ht="30.75" thickBot="1">
      <c r="A41" s="6"/>
      <c r="B41" s="161">
        <v>2</v>
      </c>
      <c r="C41" s="291" t="s">
        <v>79</v>
      </c>
      <c r="D41" s="292"/>
      <c r="E41" s="293"/>
      <c r="F41" s="162" t="s">
        <v>80</v>
      </c>
      <c r="G41" s="210">
        <v>708472.8</v>
      </c>
      <c r="H41" s="197"/>
    </row>
    <row r="42" spans="1:7" s="31" customFormat="1" ht="15" customHeight="1">
      <c r="A42" s="137"/>
      <c r="B42" s="161">
        <v>3</v>
      </c>
      <c r="C42" s="285" t="s">
        <v>66</v>
      </c>
      <c r="D42" s="285"/>
      <c r="E42" s="285"/>
      <c r="F42" s="193" t="s">
        <v>67</v>
      </c>
      <c r="G42" s="164">
        <v>42000</v>
      </c>
    </row>
    <row r="43" spans="1:7" s="31" customFormat="1" ht="63.75" customHeight="1">
      <c r="A43" s="137"/>
      <c r="B43" s="156">
        <v>4</v>
      </c>
      <c r="C43" s="284" t="s">
        <v>69</v>
      </c>
      <c r="D43" s="284"/>
      <c r="E43" s="284"/>
      <c r="F43" s="128" t="s">
        <v>70</v>
      </c>
      <c r="G43" s="164">
        <v>50000</v>
      </c>
    </row>
    <row r="44" spans="1:7" s="31" customFormat="1" ht="15" customHeight="1">
      <c r="A44" s="137"/>
      <c r="B44" s="161">
        <v>5</v>
      </c>
      <c r="C44" s="286" t="s">
        <v>104</v>
      </c>
      <c r="D44" s="287"/>
      <c r="E44" s="288"/>
      <c r="F44" s="199" t="s">
        <v>103</v>
      </c>
      <c r="G44" s="164">
        <v>247300</v>
      </c>
    </row>
    <row r="45" spans="1:7" s="31" customFormat="1" ht="15">
      <c r="A45" s="137"/>
      <c r="B45" s="156">
        <v>6</v>
      </c>
      <c r="C45" s="284" t="s">
        <v>115</v>
      </c>
      <c r="D45" s="284"/>
      <c r="E45" s="284"/>
      <c r="F45" s="193" t="s">
        <v>117</v>
      </c>
      <c r="G45" s="164">
        <v>87300</v>
      </c>
    </row>
    <row r="46" spans="1:7" ht="19.5" thickBot="1">
      <c r="A46" s="230" t="s">
        <v>73</v>
      </c>
      <c r="B46" s="289"/>
      <c r="C46" s="289"/>
      <c r="D46" s="289"/>
      <c r="E46" s="289"/>
      <c r="F46" s="290"/>
      <c r="G46" s="172">
        <f>SUM(G47:G47)</f>
        <v>14570.6</v>
      </c>
    </row>
    <row r="47" spans="1:8" ht="23.25" customHeight="1" thickBot="1">
      <c r="A47" s="211"/>
      <c r="B47" s="212">
        <v>1</v>
      </c>
      <c r="C47" s="282" t="s">
        <v>22</v>
      </c>
      <c r="D47" s="282"/>
      <c r="E47" s="282"/>
      <c r="F47" s="213" t="s">
        <v>76</v>
      </c>
      <c r="G47" s="214">
        <v>14570.6</v>
      </c>
      <c r="H47" s="197"/>
    </row>
  </sheetData>
  <sheetProtection/>
  <mergeCells count="98">
    <mergeCell ref="C44:E44"/>
    <mergeCell ref="A38:F38"/>
    <mergeCell ref="A46:F46"/>
    <mergeCell ref="C41:E41"/>
    <mergeCell ref="C31:E31"/>
    <mergeCell ref="C33:E33"/>
    <mergeCell ref="C17:D17"/>
    <mergeCell ref="C32:E32"/>
    <mergeCell ref="C21:E21"/>
    <mergeCell ref="C47:E47"/>
    <mergeCell ref="C37:E37"/>
    <mergeCell ref="C45:E45"/>
    <mergeCell ref="C42:E42"/>
    <mergeCell ref="C43:E43"/>
    <mergeCell ref="A7:G7"/>
    <mergeCell ref="A14:F14"/>
    <mergeCell ref="F16:F17"/>
    <mergeCell ref="C19:E19"/>
    <mergeCell ref="C29:E29"/>
    <mergeCell ref="C30:E30"/>
    <mergeCell ref="C40:E40"/>
    <mergeCell ref="FI4:FP4"/>
    <mergeCell ref="FQ4:FX4"/>
    <mergeCell ref="FY4:GF4"/>
    <mergeCell ref="GG4:GN4"/>
    <mergeCell ref="C23:E23"/>
    <mergeCell ref="C24:E24"/>
    <mergeCell ref="DM4:DT4"/>
    <mergeCell ref="DU4:EB4"/>
    <mergeCell ref="EK4:ER4"/>
    <mergeCell ref="IS4:IV4"/>
    <mergeCell ref="DE4:DL4"/>
    <mergeCell ref="U4:AB4"/>
    <mergeCell ref="AC4:AJ4"/>
    <mergeCell ref="AK4:AR4"/>
    <mergeCell ref="AS4:AZ4"/>
    <mergeCell ref="BA4:BH4"/>
    <mergeCell ref="BI4:BP4"/>
    <mergeCell ref="GO4:GV4"/>
    <mergeCell ref="IK3:IR3"/>
    <mergeCell ref="FQ3:FX3"/>
    <mergeCell ref="FY3:GF3"/>
    <mergeCell ref="GG3:GN3"/>
    <mergeCell ref="CW3:DD3"/>
    <mergeCell ref="IK4:IR4"/>
    <mergeCell ref="GW4:HD4"/>
    <mergeCell ref="HE4:HL4"/>
    <mergeCell ref="EC4:EJ4"/>
    <mergeCell ref="BQ3:BX3"/>
    <mergeCell ref="HM4:HT4"/>
    <mergeCell ref="HU4:IB4"/>
    <mergeCell ref="HU3:IB3"/>
    <mergeCell ref="IC3:IJ3"/>
    <mergeCell ref="CW4:DD4"/>
    <mergeCell ref="CG3:CN3"/>
    <mergeCell ref="CO3:CV3"/>
    <mergeCell ref="IC4:IJ4"/>
    <mergeCell ref="BQ4:BX4"/>
    <mergeCell ref="FI3:FP3"/>
    <mergeCell ref="ES4:EZ4"/>
    <mergeCell ref="FA4:FH4"/>
    <mergeCell ref="A1:G1"/>
    <mergeCell ref="A2:G2"/>
    <mergeCell ref="A3:G3"/>
    <mergeCell ref="H3:L3"/>
    <mergeCell ref="M3:T3"/>
    <mergeCell ref="BA3:BH3"/>
    <mergeCell ref="BI3:BP3"/>
    <mergeCell ref="DM3:DT3"/>
    <mergeCell ref="DU3:EB3"/>
    <mergeCell ref="EC3:EJ3"/>
    <mergeCell ref="ES3:EZ3"/>
    <mergeCell ref="EK3:ER3"/>
    <mergeCell ref="IS3:IV3"/>
    <mergeCell ref="GO3:GV3"/>
    <mergeCell ref="GW3:HD3"/>
    <mergeCell ref="HE3:HL3"/>
    <mergeCell ref="HM3:HT3"/>
    <mergeCell ref="CG4:CN4"/>
    <mergeCell ref="FA3:FH3"/>
    <mergeCell ref="CO4:CV4"/>
    <mergeCell ref="C34:E34"/>
    <mergeCell ref="U3:AB3"/>
    <mergeCell ref="AC3:AJ3"/>
    <mergeCell ref="AK3:AR3"/>
    <mergeCell ref="AS3:AZ3"/>
    <mergeCell ref="BY3:CF3"/>
    <mergeCell ref="DE3:DL3"/>
    <mergeCell ref="C36:E36"/>
    <mergeCell ref="C25:E25"/>
    <mergeCell ref="C26:E26"/>
    <mergeCell ref="C27:E27"/>
    <mergeCell ref="A4:G4"/>
    <mergeCell ref="BY4:CF4"/>
    <mergeCell ref="H4:L4"/>
    <mergeCell ref="M4:T4"/>
    <mergeCell ref="A5:G5"/>
    <mergeCell ref="A6:G6"/>
  </mergeCells>
  <printOptions/>
  <pageMargins left="0.7" right="0.7" top="0.75" bottom="0.75" header="0.3" footer="0.3"/>
  <pageSetup horizontalDpi="180" verticalDpi="18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6.00390625" style="0" customWidth="1"/>
    <col min="2" max="2" width="49.00390625" style="0" customWidth="1"/>
    <col min="6" max="6" width="10.57421875" style="0" bestFit="1" customWidth="1"/>
  </cols>
  <sheetData>
    <row r="1" spans="2:6" ht="15">
      <c r="B1" s="297" t="s">
        <v>100</v>
      </c>
      <c r="C1" s="297"/>
      <c r="D1" s="297"/>
      <c r="E1" s="297"/>
      <c r="F1" s="297"/>
    </row>
    <row r="2" spans="1:6" ht="30">
      <c r="A2" s="141" t="s">
        <v>55</v>
      </c>
      <c r="B2" s="140" t="s">
        <v>54</v>
      </c>
      <c r="C2" s="140" t="s">
        <v>53</v>
      </c>
      <c r="D2" s="140" t="s">
        <v>52</v>
      </c>
      <c r="E2" s="140" t="s">
        <v>51</v>
      </c>
      <c r="F2" s="140" t="s">
        <v>50</v>
      </c>
    </row>
    <row r="3" spans="1:6" ht="15">
      <c r="A3" s="298" t="s">
        <v>49</v>
      </c>
      <c r="B3" s="299"/>
      <c r="C3" s="299"/>
      <c r="D3" s="299"/>
      <c r="E3" s="299"/>
      <c r="F3" s="300"/>
    </row>
    <row r="4" spans="1:6" ht="15">
      <c r="A4" s="139">
        <v>1</v>
      </c>
      <c r="B4" s="139" t="s">
        <v>58</v>
      </c>
      <c r="C4" s="139" t="s">
        <v>45</v>
      </c>
      <c r="D4" s="139">
        <v>20</v>
      </c>
      <c r="E4" s="139">
        <v>1000</v>
      </c>
      <c r="F4" s="139">
        <f>D4*E4</f>
        <v>20000</v>
      </c>
    </row>
    <row r="5" spans="1:6" ht="15">
      <c r="A5" s="294" t="s">
        <v>48</v>
      </c>
      <c r="B5" s="295"/>
      <c r="C5" s="295"/>
      <c r="D5" s="295"/>
      <c r="E5" s="296"/>
      <c r="F5" s="138">
        <f>SUM(F4:F4)</f>
        <v>20000</v>
      </c>
    </row>
    <row r="6" spans="1:6" ht="15">
      <c r="A6" s="298" t="s">
        <v>47</v>
      </c>
      <c r="B6" s="299"/>
      <c r="C6" s="299"/>
      <c r="D6" s="299"/>
      <c r="E6" s="299"/>
      <c r="F6" s="300"/>
    </row>
    <row r="7" spans="1:6" ht="15">
      <c r="A7" s="139">
        <v>1</v>
      </c>
      <c r="B7" s="139" t="s">
        <v>46</v>
      </c>
      <c r="C7" s="139" t="s">
        <v>45</v>
      </c>
      <c r="D7" s="139">
        <v>20</v>
      </c>
      <c r="E7" s="139">
        <v>950</v>
      </c>
      <c r="F7" s="139">
        <f>D7*E7</f>
        <v>19000</v>
      </c>
    </row>
    <row r="8" spans="1:6" ht="15">
      <c r="A8" s="294" t="s">
        <v>44</v>
      </c>
      <c r="B8" s="295"/>
      <c r="C8" s="295"/>
      <c r="D8" s="295"/>
      <c r="E8" s="296"/>
      <c r="F8" s="138">
        <f>SUM(F7:F7)</f>
        <v>19000</v>
      </c>
    </row>
    <row r="9" spans="1:6" ht="15">
      <c r="A9" s="294" t="s">
        <v>43</v>
      </c>
      <c r="B9" s="295"/>
      <c r="C9" s="295"/>
      <c r="D9" s="295"/>
      <c r="E9" s="296"/>
      <c r="F9" s="138">
        <v>3000</v>
      </c>
    </row>
    <row r="10" spans="1:6" ht="15">
      <c r="A10" s="294" t="s">
        <v>42</v>
      </c>
      <c r="B10" s="295"/>
      <c r="C10" s="295"/>
      <c r="D10" s="295"/>
      <c r="E10" s="296"/>
      <c r="F10" s="138">
        <f>F5+F8+F9</f>
        <v>42000</v>
      </c>
    </row>
    <row r="13" ht="15">
      <c r="B13" t="s">
        <v>59</v>
      </c>
    </row>
  </sheetData>
  <sheetProtection/>
  <mergeCells count="7">
    <mergeCell ref="A10:E10"/>
    <mergeCell ref="B1:F1"/>
    <mergeCell ref="A3:F3"/>
    <mergeCell ref="A6:F6"/>
    <mergeCell ref="A5:E5"/>
    <mergeCell ref="A8:E8"/>
    <mergeCell ref="A9:E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5" sqref="M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7" sqref="A17:E17"/>
    </sheetView>
  </sheetViews>
  <sheetFormatPr defaultColWidth="9.140625" defaultRowHeight="15"/>
  <cols>
    <col min="1" max="1" width="6.7109375" style="0" bestFit="1" customWidth="1"/>
    <col min="2" max="2" width="50.421875" style="0" bestFit="1" customWidth="1"/>
    <col min="6" max="6" width="10.57421875" style="0" bestFit="1" customWidth="1"/>
  </cols>
  <sheetData>
    <row r="1" ht="15">
      <c r="B1" t="s">
        <v>106</v>
      </c>
    </row>
    <row r="2" spans="1:6" ht="15">
      <c r="A2" s="141" t="s">
        <v>55</v>
      </c>
      <c r="B2" s="140" t="s">
        <v>54</v>
      </c>
      <c r="C2" s="140" t="s">
        <v>53</v>
      </c>
      <c r="D2" s="140" t="s">
        <v>52</v>
      </c>
      <c r="E2" s="140" t="s">
        <v>51</v>
      </c>
      <c r="F2" s="140" t="s">
        <v>50</v>
      </c>
    </row>
    <row r="3" spans="1:6" ht="15">
      <c r="A3" s="298" t="s">
        <v>49</v>
      </c>
      <c r="B3" s="299"/>
      <c r="C3" s="299"/>
      <c r="D3" s="299"/>
      <c r="E3" s="299"/>
      <c r="F3" s="300"/>
    </row>
    <row r="4" spans="1:6" ht="15">
      <c r="A4" s="139">
        <v>1</v>
      </c>
      <c r="B4" s="139" t="s">
        <v>110</v>
      </c>
      <c r="C4" s="139" t="s">
        <v>56</v>
      </c>
      <c r="D4" s="139">
        <v>1</v>
      </c>
      <c r="E4" s="139">
        <v>3000</v>
      </c>
      <c r="F4" s="139">
        <f>E4*D4</f>
        <v>3000</v>
      </c>
    </row>
    <row r="5" spans="1:6" ht="15">
      <c r="A5" s="139">
        <v>2</v>
      </c>
      <c r="B5" s="139" t="s">
        <v>107</v>
      </c>
      <c r="C5" s="139" t="s">
        <v>56</v>
      </c>
      <c r="D5" s="139">
        <v>2</v>
      </c>
      <c r="E5" s="139">
        <v>350</v>
      </c>
      <c r="F5" s="139">
        <f>E5*D5</f>
        <v>700</v>
      </c>
    </row>
    <row r="6" spans="1:6" ht="15">
      <c r="A6" s="139">
        <v>3</v>
      </c>
      <c r="B6" s="139" t="s">
        <v>108</v>
      </c>
      <c r="C6" s="139" t="s">
        <v>57</v>
      </c>
      <c r="D6" s="139">
        <v>18</v>
      </c>
      <c r="E6" s="139">
        <v>250</v>
      </c>
      <c r="F6" s="139">
        <f>E6*D6</f>
        <v>4500</v>
      </c>
    </row>
    <row r="7" spans="1:6" ht="15">
      <c r="A7" s="139">
        <v>4</v>
      </c>
      <c r="B7" s="139" t="s">
        <v>109</v>
      </c>
      <c r="C7" s="139" t="s">
        <v>56</v>
      </c>
      <c r="D7" s="139">
        <v>1</v>
      </c>
      <c r="E7" s="139">
        <v>5000</v>
      </c>
      <c r="F7" s="139">
        <f>E7*D7</f>
        <v>5000</v>
      </c>
    </row>
    <row r="8" spans="1:6" ht="15">
      <c r="A8" s="294" t="s">
        <v>48</v>
      </c>
      <c r="B8" s="295"/>
      <c r="C8" s="295"/>
      <c r="D8" s="295"/>
      <c r="E8" s="296"/>
      <c r="F8" s="138">
        <f>SUM(F4:F7)</f>
        <v>13200</v>
      </c>
    </row>
    <row r="9" spans="1:6" ht="15">
      <c r="A9" s="298" t="s">
        <v>47</v>
      </c>
      <c r="B9" s="299"/>
      <c r="C9" s="299"/>
      <c r="D9" s="299"/>
      <c r="E9" s="299"/>
      <c r="F9" s="300"/>
    </row>
    <row r="10" spans="1:6" ht="15">
      <c r="A10" s="205">
        <v>1</v>
      </c>
      <c r="B10" s="139" t="s">
        <v>111</v>
      </c>
      <c r="C10" s="139" t="s">
        <v>45</v>
      </c>
      <c r="D10" s="139">
        <v>3</v>
      </c>
      <c r="E10" s="139">
        <v>1000</v>
      </c>
      <c r="F10" s="139">
        <f aca="true" t="shared" si="0" ref="F10:F16">D10*E10</f>
        <v>3000</v>
      </c>
    </row>
    <row r="11" spans="1:6" ht="15">
      <c r="A11" s="205">
        <v>2</v>
      </c>
      <c r="B11" s="139" t="s">
        <v>112</v>
      </c>
      <c r="C11" s="139" t="s">
        <v>45</v>
      </c>
      <c r="D11" s="139">
        <v>2</v>
      </c>
      <c r="E11" s="139">
        <v>1200</v>
      </c>
      <c r="F11" s="139">
        <f t="shared" si="0"/>
        <v>2400</v>
      </c>
    </row>
    <row r="12" spans="1:6" ht="30">
      <c r="A12" s="206">
        <v>3</v>
      </c>
      <c r="B12" s="204" t="s">
        <v>113</v>
      </c>
      <c r="C12" s="139" t="s">
        <v>45</v>
      </c>
      <c r="D12" s="202">
        <v>1</v>
      </c>
      <c r="E12" s="203">
        <v>2100</v>
      </c>
      <c r="F12" s="139">
        <f t="shared" si="0"/>
        <v>2100</v>
      </c>
    </row>
    <row r="13" spans="1:6" ht="15">
      <c r="A13" s="206">
        <v>4</v>
      </c>
      <c r="B13" s="202" t="s">
        <v>114</v>
      </c>
      <c r="C13" s="139" t="s">
        <v>45</v>
      </c>
      <c r="D13" s="202">
        <v>3</v>
      </c>
      <c r="E13" s="203">
        <v>150</v>
      </c>
      <c r="F13" s="139">
        <f t="shared" si="0"/>
        <v>450</v>
      </c>
    </row>
    <row r="14" spans="1:6" ht="15">
      <c r="A14" s="206">
        <v>5</v>
      </c>
      <c r="B14" s="202" t="s">
        <v>126</v>
      </c>
      <c r="C14" s="139" t="s">
        <v>45</v>
      </c>
      <c r="D14" s="202">
        <v>10</v>
      </c>
      <c r="E14" s="203">
        <v>33</v>
      </c>
      <c r="F14" s="139">
        <f t="shared" si="0"/>
        <v>330</v>
      </c>
    </row>
    <row r="15" spans="1:6" ht="15">
      <c r="A15" s="206">
        <v>6</v>
      </c>
      <c r="B15" s="202" t="s">
        <v>127</v>
      </c>
      <c r="C15" s="139" t="s">
        <v>45</v>
      </c>
      <c r="D15" s="202">
        <v>1</v>
      </c>
      <c r="E15" s="203">
        <v>569</v>
      </c>
      <c r="F15" s="139">
        <f t="shared" si="0"/>
        <v>569</v>
      </c>
    </row>
    <row r="16" spans="1:6" ht="15">
      <c r="A16" s="206">
        <v>7</v>
      </c>
      <c r="B16" s="202" t="s">
        <v>128</v>
      </c>
      <c r="C16" s="139" t="s">
        <v>45</v>
      </c>
      <c r="D16" s="202">
        <v>1</v>
      </c>
      <c r="E16" s="203">
        <v>434</v>
      </c>
      <c r="F16" s="139">
        <f t="shared" si="0"/>
        <v>434</v>
      </c>
    </row>
    <row r="17" spans="1:6" ht="15">
      <c r="A17" s="294" t="s">
        <v>44</v>
      </c>
      <c r="B17" s="295"/>
      <c r="C17" s="295"/>
      <c r="D17" s="295"/>
      <c r="E17" s="296"/>
      <c r="F17" s="138">
        <f>SUM(F10:F16)</f>
        <v>9283</v>
      </c>
    </row>
    <row r="18" spans="1:6" ht="15">
      <c r="A18" s="294" t="s">
        <v>43</v>
      </c>
      <c r="B18" s="295"/>
      <c r="C18" s="295"/>
      <c r="D18" s="295"/>
      <c r="E18" s="296"/>
      <c r="F18" s="138">
        <v>3000</v>
      </c>
    </row>
    <row r="19" spans="1:6" ht="15">
      <c r="A19" s="294" t="s">
        <v>42</v>
      </c>
      <c r="B19" s="295"/>
      <c r="C19" s="295"/>
      <c r="D19" s="295"/>
      <c r="E19" s="296"/>
      <c r="F19" s="138">
        <f>F8+F17+F18</f>
        <v>25483</v>
      </c>
    </row>
    <row r="22" ht="15">
      <c r="B22" t="s">
        <v>59</v>
      </c>
    </row>
  </sheetData>
  <sheetProtection/>
  <mergeCells count="6">
    <mergeCell ref="A3:F3"/>
    <mergeCell ref="A8:E8"/>
    <mergeCell ref="A9:F9"/>
    <mergeCell ref="A17:E17"/>
    <mergeCell ref="A18:E18"/>
    <mergeCell ref="A19:E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00390625" style="0" customWidth="1"/>
    <col min="2" max="2" width="51.7109375" style="0" customWidth="1"/>
    <col min="6" max="6" width="10.57421875" style="0" bestFit="1" customWidth="1"/>
  </cols>
  <sheetData>
    <row r="1" spans="2:6" ht="15">
      <c r="B1" s="297" t="s">
        <v>115</v>
      </c>
      <c r="C1" s="297"/>
      <c r="D1" s="297"/>
      <c r="E1" s="297"/>
      <c r="F1" s="297"/>
    </row>
    <row r="2" spans="1:6" ht="30">
      <c r="A2" s="141" t="s">
        <v>55</v>
      </c>
      <c r="B2" s="140" t="s">
        <v>54</v>
      </c>
      <c r="C2" s="140" t="s">
        <v>53</v>
      </c>
      <c r="D2" s="140" t="s">
        <v>52</v>
      </c>
      <c r="E2" s="140" t="s">
        <v>51</v>
      </c>
      <c r="F2" s="140" t="s">
        <v>50</v>
      </c>
    </row>
    <row r="3" spans="1:6" ht="15">
      <c r="A3" s="298" t="s">
        <v>47</v>
      </c>
      <c r="B3" s="299"/>
      <c r="C3" s="299"/>
      <c r="D3" s="299"/>
      <c r="E3" s="299"/>
      <c r="F3" s="300"/>
    </row>
    <row r="4" spans="1:6" ht="15">
      <c r="A4" s="139">
        <v>1</v>
      </c>
      <c r="B4" s="139" t="s">
        <v>118</v>
      </c>
      <c r="C4" s="139" t="s">
        <v>45</v>
      </c>
      <c r="D4" s="139">
        <f>8*2</f>
        <v>16</v>
      </c>
      <c r="E4" s="139">
        <v>527</v>
      </c>
      <c r="F4" s="139">
        <f>D4*E4</f>
        <v>8432</v>
      </c>
    </row>
    <row r="5" spans="1:6" ht="15">
      <c r="A5" s="139">
        <v>2</v>
      </c>
      <c r="B5" s="139" t="s">
        <v>119</v>
      </c>
      <c r="C5" s="139" t="s">
        <v>45</v>
      </c>
      <c r="D5" s="139">
        <v>8</v>
      </c>
      <c r="E5" s="139">
        <v>3895</v>
      </c>
      <c r="F5" s="139">
        <f>D5*E5</f>
        <v>31160</v>
      </c>
    </row>
    <row r="6" spans="1:6" ht="15">
      <c r="A6" s="139">
        <v>3</v>
      </c>
      <c r="B6" s="139" t="s">
        <v>122</v>
      </c>
      <c r="C6" s="139" t="s">
        <v>45</v>
      </c>
      <c r="D6" s="139">
        <v>1</v>
      </c>
      <c r="E6" s="139">
        <v>15000</v>
      </c>
      <c r="F6" s="139">
        <f>D6*E6</f>
        <v>15000</v>
      </c>
    </row>
    <row r="7" spans="1:6" ht="15">
      <c r="A7" s="139">
        <v>4</v>
      </c>
      <c r="B7" s="139" t="s">
        <v>120</v>
      </c>
      <c r="C7" s="139" t="s">
        <v>45</v>
      </c>
      <c r="D7" s="139">
        <v>10</v>
      </c>
      <c r="E7" s="139">
        <v>2765</v>
      </c>
      <c r="F7" s="139">
        <f>D7*E7</f>
        <v>27650</v>
      </c>
    </row>
    <row r="8" spans="1:6" ht="15">
      <c r="A8" s="294" t="s">
        <v>44</v>
      </c>
      <c r="B8" s="295"/>
      <c r="C8" s="295"/>
      <c r="D8" s="295"/>
      <c r="E8" s="296"/>
      <c r="F8" s="138">
        <f>SUM(F4:F7)</f>
        <v>82242</v>
      </c>
    </row>
    <row r="9" spans="1:6" ht="15">
      <c r="A9" s="294" t="s">
        <v>43</v>
      </c>
      <c r="B9" s="295"/>
      <c r="C9" s="295"/>
      <c r="D9" s="295"/>
      <c r="E9" s="296"/>
      <c r="F9" s="138">
        <v>5000</v>
      </c>
    </row>
    <row r="10" spans="1:6" ht="15">
      <c r="A10" s="294" t="s">
        <v>42</v>
      </c>
      <c r="B10" s="295"/>
      <c r="C10" s="295"/>
      <c r="D10" s="295"/>
      <c r="E10" s="296"/>
      <c r="F10" s="138">
        <f>F8+F9</f>
        <v>87242</v>
      </c>
    </row>
    <row r="12" ht="15">
      <c r="B12" t="s">
        <v>59</v>
      </c>
    </row>
    <row r="13" ht="45">
      <c r="B13" s="207" t="s">
        <v>116</v>
      </c>
    </row>
    <row r="14" ht="15">
      <c r="B14" s="208" t="s">
        <v>121</v>
      </c>
    </row>
  </sheetData>
  <sheetProtection/>
  <mergeCells count="5">
    <mergeCell ref="A10:E10"/>
    <mergeCell ref="B1:F1"/>
    <mergeCell ref="A3:F3"/>
    <mergeCell ref="A8:E8"/>
    <mergeCell ref="A9:E9"/>
  </mergeCells>
  <hyperlinks>
    <hyperlink ref="B14" r:id="rId1" display="https://www.220-volt.ru/catalog/motopompy/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user</cp:lastModifiedBy>
  <cp:lastPrinted>2017-03-17T13:44:48Z</cp:lastPrinted>
  <dcterms:created xsi:type="dcterms:W3CDTF">2013-10-10T20:32:20Z</dcterms:created>
  <dcterms:modified xsi:type="dcterms:W3CDTF">2023-03-04T17:23:44Z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