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d0bff64282d2bc/СНТ Просторы/"/>
    </mc:Choice>
  </mc:AlternateContent>
  <xr:revisionPtr revIDLastSave="78" documentId="8_{647AD64F-CD1D-4923-863F-D71DBA4C3DB8}" xr6:coauthVersionLast="47" xr6:coauthVersionMax="47" xr10:uidLastSave="{BCCFF681-0D5B-487C-8BB4-0B4E2264C228}"/>
  <bookViews>
    <workbookView minimized="1" xWindow="7860" yWindow="420" windowWidth="15528" windowHeight="12168" xr2:uid="{1320841B-ADF8-4035-A702-F1E5F65A92FD}"/>
  </bookViews>
  <sheets>
    <sheet name="Смета" sheetId="1" r:id="rId1"/>
    <sheet name="Фин.-экономическое обоснование" sheetId="2" r:id="rId2"/>
  </sheets>
  <definedNames>
    <definedName name="_xlnm.Print_Area" localSheetId="0">Смета!$A$4:$I$73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K47" i="1" s="1"/>
  <c r="G46" i="1"/>
  <c r="K46" i="1" s="1"/>
  <c r="G45" i="1"/>
  <c r="K45" i="1" s="1"/>
  <c r="G44" i="1"/>
  <c r="L44" i="1"/>
  <c r="G11" i="1"/>
  <c r="G13" i="1" s="1"/>
  <c r="N21" i="1"/>
  <c r="G43" i="1"/>
  <c r="G42" i="1"/>
  <c r="G41" i="1"/>
  <c r="G40" i="1"/>
  <c r="G39" i="1"/>
  <c r="G38" i="1"/>
  <c r="G34" i="1"/>
  <c r="G33" i="1"/>
  <c r="G32" i="1"/>
  <c r="G27" i="1"/>
  <c r="G26" i="1"/>
  <c r="G22" i="1"/>
  <c r="N20" i="1"/>
  <c r="G20" i="1" s="1"/>
  <c r="F73" i="1"/>
  <c r="F55" i="1" s="1"/>
  <c r="E55" i="1"/>
  <c r="F35" i="1" l="1"/>
  <c r="F48" i="1"/>
  <c r="E26" i="1"/>
  <c r="E23" i="1"/>
  <c r="E11" i="1"/>
  <c r="D29" i="1"/>
  <c r="E38" i="1"/>
  <c r="G48" i="1" l="1"/>
  <c r="G35" i="1"/>
  <c r="E34" i="1"/>
  <c r="E33" i="1"/>
  <c r="E32" i="1"/>
  <c r="F23" i="1"/>
  <c r="G23" i="1" s="1"/>
  <c r="E22" i="1"/>
  <c r="G29" i="1" l="1"/>
  <c r="F29" i="1"/>
  <c r="E29" i="1"/>
  <c r="G49" i="1" l="1"/>
  <c r="G50" i="1" l="1"/>
  <c r="K5" i="1" s="1"/>
  <c r="K4" i="1"/>
  <c r="E35" i="1"/>
  <c r="D35" i="1"/>
</calcChain>
</file>

<file path=xl/sharedStrings.xml><?xml version="1.0" encoding="utf-8"?>
<sst xmlns="http://schemas.openxmlformats.org/spreadsheetml/2006/main" count="329" uniqueCount="216">
  <si>
    <t>                      Председатель общего собрания СНТ ______:        ____________/______________/</t>
  </si>
  <si>
    <t>№ статьи</t>
  </si>
  <si>
    <t>Наименование статьи</t>
  </si>
  <si>
    <t>Источник финансирования</t>
  </si>
  <si>
    <t>ДОХОДЫ</t>
  </si>
  <si>
    <t>1.</t>
  </si>
  <si>
    <t>Итого доходов:</t>
  </si>
  <si>
    <t xml:space="preserve">          Утверждена на общем собрании </t>
  </si>
  <si>
    <t>                                                                                                                   СНТ «Просторы » </t>
  </si>
  <si>
    <t>                                                             Протокол №____   от « ___» __________ 2022 г.  </t>
  </si>
  <si>
    <t xml:space="preserve">Членские взносы </t>
  </si>
  <si>
    <t xml:space="preserve">Целевые взносы </t>
  </si>
  <si>
    <t xml:space="preserve">целевые взносы </t>
  </si>
  <si>
    <t xml:space="preserve">РАСХОДЫ на содержание мест общего пользования и общего имущества </t>
  </si>
  <si>
    <t>1.1.</t>
  </si>
  <si>
    <t>Работы и услуги по содержанию мест общего пользования</t>
  </si>
  <si>
    <t>Уборка дорог, проездов, газонов, контейнерной площадки, детской площадки, спортивной площадки</t>
  </si>
  <si>
    <t>1.2.</t>
  </si>
  <si>
    <t>Комментарии</t>
  </si>
  <si>
    <t>Расходы в год</t>
  </si>
  <si>
    <t>Членские взносы</t>
  </si>
  <si>
    <t>По договору с ЕМУП "Спецавтобаза"</t>
  </si>
  <si>
    <t>Наименование услуги</t>
  </si>
  <si>
    <t>1.3.</t>
  </si>
  <si>
    <t>1.4.</t>
  </si>
  <si>
    <t>Аккарицидная обработка территории</t>
  </si>
  <si>
    <t>Дератизация контейнерной площадки</t>
  </si>
  <si>
    <t>1.5.</t>
  </si>
  <si>
    <t>1.6.</t>
  </si>
  <si>
    <t>2. Расходы на содержание оборудования</t>
  </si>
  <si>
    <t>2.1.</t>
  </si>
  <si>
    <t>Сети электроснабжения в местах общего пользования</t>
  </si>
  <si>
    <t>Приобретение шлагбаума</t>
  </si>
  <si>
    <t>Сумма в год (руб)</t>
  </si>
  <si>
    <t xml:space="preserve"> Расходы, связанные с обслуживанием и управлением СНТ </t>
  </si>
  <si>
    <t>Бухгалтер</t>
  </si>
  <si>
    <t>Налоги с ФОТ</t>
  </si>
  <si>
    <t>Охранные услуги по договору</t>
  </si>
  <si>
    <t>Услуги банка</t>
  </si>
  <si>
    <t>Земельный налог</t>
  </si>
  <si>
    <t>Фонд заработной платы сотрудников в штате:</t>
  </si>
  <si>
    <t>Ставка  (руб. с 1 участка)</t>
  </si>
  <si>
    <t>Источники финансирования</t>
  </si>
  <si>
    <t>Обоснование расходов и начислений</t>
  </si>
  <si>
    <t xml:space="preserve">Комментарии </t>
  </si>
  <si>
    <t>V</t>
  </si>
  <si>
    <t>Оплата услуг управляющего по договору с самозанятым</t>
  </si>
  <si>
    <t>Оплата услуг юриста по договору с ИП</t>
  </si>
  <si>
    <t>Арендная плата за  сооружения электроэнергетики (подземные линейные сети, столбы освещения, светильники)</t>
  </si>
  <si>
    <t xml:space="preserve">Финансово-экономическое обоснование размера взносов
на 2022 г. к  смете  Cадоводческого некоммерческого
товарищества "Просторы" 
ОГРН 1136671039592, фактический адрес Свердловская область, Сесертский р-н, с. Кашино 
</t>
  </si>
  <si>
    <t>Обслуживание электрохозяйства (КТПН и линий освещения)</t>
  </si>
  <si>
    <t xml:space="preserve">Ежемесячная плата по договору аренды сетей освещения  с ДПК "Родные просторы" </t>
  </si>
  <si>
    <t xml:space="preserve">Сумма в месяц </t>
  </si>
  <si>
    <t>Расходы по действующим договорам</t>
  </si>
  <si>
    <t xml:space="preserve">Сети электроснабжения в местах общего пользования, в т.ч.: </t>
  </si>
  <si>
    <t>Приобретение и монтаж  видеокамер</t>
  </si>
  <si>
    <t>Пояснения</t>
  </si>
  <si>
    <t>тряпки, перчатки</t>
  </si>
  <si>
    <t>лопаты 2 шт</t>
  </si>
  <si>
    <t>вёдра 2 шт</t>
  </si>
  <si>
    <t xml:space="preserve">мётлы садовые и уличные 4 шт </t>
  </si>
  <si>
    <t>ВСЕГО по разделу</t>
  </si>
  <si>
    <t>Приобретение регистратора (для видеокамер)</t>
  </si>
  <si>
    <t>Приобретение жёсткого диска для регистратора (для видеокамер)</t>
  </si>
  <si>
    <t>Обязательные расходы на содержание (за счёт членских взносов)</t>
  </si>
  <si>
    <t>В настоящее время бухгалтер состоит в штате СНТ "Просторы"</t>
  </si>
  <si>
    <t>Управляющий</t>
  </si>
  <si>
    <t>Юрист</t>
  </si>
  <si>
    <t>Управляющий будет оказывать услуги по договору в качестве  самозанятого, что снизит налогооблагаемую базу СНТ</t>
  </si>
  <si>
    <t>Юрист  будет оказывать услуги по договору в качестве ИП, что снизит налогоблагаемую базу СНТ</t>
  </si>
  <si>
    <r>
      <rPr>
        <b/>
        <sz val="12"/>
        <color theme="1"/>
        <rFont val="Arial"/>
        <family val="2"/>
        <charset val="204"/>
      </rPr>
      <t>Согласно ст. 14 ФЗ № 217 от 29.07.2021 г. Членские взносы могут быть использованы исключительно на цели, связанные с:</t>
    </r>
    <r>
      <rPr>
        <sz val="12"/>
        <color theme="1"/>
        <rFont val="Arial"/>
        <family val="2"/>
        <charset val="204"/>
      </rPr>
      <t xml:space="preserve"> 1) с содержанием имущества общего пользования товарищества, в том числе уплатой арендных платежей за данное имущество;2) с осуществлением расчетов с организациями, осуществляющими снабжение тепловой и электрической энергией, водой, газом, водоотведение на основании договоров, заключенных с этими организациями;3) с осуществлением расчетов с оператором по обращению с твердыми коммунальными отходами, региональным оператором по обращению с твердыми коммунальными отходами на основании договоров, заключенных товариществом с этими организациями; 4) с благоустройством земельных участков общего назначения;5) с охраной территории садоводства или огородничества и обеспечением в границах такой территории пожарной безопасности;6) с проведением аудиторских проверок товарищества;7) с выплатой заработной платы лицам, с которыми товариществом заключены трудовые договоры;8) с организацией и проведением общих собраний членов товарищества, выполнением решений этих собраний;9) с уплатой налогов и сборов, связанных с деятельностью товарищества, в соответствии с законодательством о налогах и сборах.</t>
    </r>
  </si>
  <si>
    <r>
      <rPr>
        <b/>
        <sz val="12"/>
        <color rgb="FF000000"/>
        <rFont val="Arial"/>
        <family val="2"/>
        <charset val="204"/>
      </rPr>
      <t>Согласно ст. 14 ФЗ № 217 от 29.07.2021 г.</t>
    </r>
    <r>
      <rPr>
        <sz val="12"/>
        <color rgb="FF000000"/>
        <rFont val="Arial"/>
        <family val="2"/>
        <charset val="204"/>
      </rPr>
      <t xml:space="preserve"> Целевые взносы могут быть направлены на расходы, исключительно связанные:1) с подготовкой документов, необходимых для образования земельного участка, находящегося в государственной или муниципальной собственности, в целях дальнейшего предоставления товариществу такого земельного участка;2) с подготовкой документации по планировке территории в отношении территории садоводства или огородничества;3) с проведением кадастровых работ для целей внесения в Единый государственный реестр недвижимости сведений о садовых или огородных земельных участках, земельных участках общего назначения, об иных объектах недвижимости, относящихся к имуществу общего пользования;4) с созданием или приобретением необходимого для деятельности товарищества имущества общего пользования;5) с реализацией мероприятий, предусмотренных решением общего собрания членов товарищества.</t>
    </r>
  </si>
  <si>
    <t xml:space="preserve">Вывоз мусора </t>
  </si>
  <si>
    <t>Вывоз мусора</t>
  </si>
  <si>
    <t>Уборка дорог, проездов, газонов, контейнерной площадки, детской площадки, спортивной площадки, чистка  пруда</t>
  </si>
  <si>
    <t>29,7 м3 по ставке 497,79 руб + 20% НДС по Договору со Спецавтобазой</t>
  </si>
  <si>
    <t>Из расчета  в среднем 130 руб/сотка. Общая площадь участка СНТ 37 495 кв.м</t>
  </si>
  <si>
    <t xml:space="preserve">Обслуживание электрохозяйства (КТПН и линий освещения) </t>
  </si>
  <si>
    <t xml:space="preserve">Всего по разделу </t>
  </si>
  <si>
    <t xml:space="preserve">Аренда офиса </t>
  </si>
  <si>
    <t>Стоимость лицензии за загрузку и выгрузку сумм оплат и начислений</t>
  </si>
  <si>
    <t>Количество участков в собственности, размещенных на территории СНТ "Просторы", - 67 участков</t>
  </si>
  <si>
    <t>Рарус</t>
  </si>
  <si>
    <t xml:space="preserve">Аренда земельного участка по договору </t>
  </si>
  <si>
    <t>1.7.</t>
  </si>
  <si>
    <t>1.8.</t>
  </si>
  <si>
    <t>По действующем договору с ДПК "Родные просторы"</t>
  </si>
  <si>
    <t>По действующему договору с ДПК "Родные просторы"</t>
  </si>
  <si>
    <t>На основании среднемесячных данных в 2021 году</t>
  </si>
  <si>
    <t>2.2.</t>
  </si>
  <si>
    <t>По трудовому договору</t>
  </si>
  <si>
    <t>                      Секретарь общего собрания СНТ _________:           ___________/_____________/</t>
  </si>
  <si>
    <t>Переменная часть арендной платы за сети электроэнергетикив размере стоимости потребленной электроэнергии</t>
  </si>
  <si>
    <t xml:space="preserve">3.  Расходы, связанные с обслуживанием и управлением СНТ </t>
  </si>
  <si>
    <t>3.1.</t>
  </si>
  <si>
    <t>3.2.</t>
  </si>
  <si>
    <t>3.3.</t>
  </si>
  <si>
    <t>Услуги круглосуточной диспетчеризации</t>
  </si>
  <si>
    <t>3.4.</t>
  </si>
  <si>
    <t>3.5.</t>
  </si>
  <si>
    <t>3.6.</t>
  </si>
  <si>
    <t>Личные кабинеты на сайте</t>
  </si>
  <si>
    <t xml:space="preserve"> 1С ТСЖ</t>
  </si>
  <si>
    <t>Наименование статьи расходования средств</t>
  </si>
  <si>
    <t>Расходы</t>
  </si>
  <si>
    <t>Сумма в месяц, руб. коп</t>
  </si>
  <si>
    <t>Из расчёта за 1 участок в собственности</t>
  </si>
  <si>
    <t>ВСЕГО доходов:</t>
  </si>
  <si>
    <t>3.7.</t>
  </si>
  <si>
    <t>3.8.</t>
  </si>
  <si>
    <t>3.9.</t>
  </si>
  <si>
    <t>Информационные знаки, указатели, в т.ч.:</t>
  </si>
  <si>
    <t>Информационный стенд на 6 карманов</t>
  </si>
  <si>
    <t>ИТОГО РАСХОДОВ ПО СМЕТЕ</t>
  </si>
  <si>
    <t xml:space="preserve">Сопровождение 1С </t>
  </si>
  <si>
    <t xml:space="preserve">РАСХОДЫ на содержание земель общего пользования и общего имущества </t>
  </si>
  <si>
    <t>Наименование статьи расходования целевого разового взноса</t>
  </si>
  <si>
    <t>ДОХОДЫ И РАСХОДЫ за счёт целевого разового взноса (1 раз в год)</t>
  </si>
  <si>
    <t>ЦЕЛЕВОЙ РАЗОВЫЙ ВЗНОС</t>
  </si>
  <si>
    <t>Знаки пожарной безопасности (пожарный щит (стенд), водный резервуар, площадка для пожарных машин, огнетушитель)</t>
  </si>
  <si>
    <t>Приобретение монитора, клавиатуры  (для видеонаблюдения)</t>
  </si>
  <si>
    <t>Стоимость 3-х табличек с монтажом и 1 пожарного стенда</t>
  </si>
  <si>
    <t>Ставка, руб. коп. с 1 участка единоразово</t>
  </si>
  <si>
    <t>1 штука</t>
  </si>
  <si>
    <t>1 штука и стоимость монтажа</t>
  </si>
  <si>
    <t>ДОХОД</t>
  </si>
  <si>
    <t>РАСХОДЫ ЗА СЧЕТ ЦЕЛЕВОГО РАЗОВОГО ВЗНОСА</t>
  </si>
  <si>
    <t>Взята средняя стоимость в розничном магазине</t>
  </si>
  <si>
    <t>газонокосилка-триммер и сменная леска</t>
  </si>
  <si>
    <t>тачка</t>
  </si>
  <si>
    <t>7</t>
  </si>
  <si>
    <t>Приобретение инвентаря, в т.ч.:</t>
  </si>
  <si>
    <t>ИТОГО расходов за счет целевого взноса</t>
  </si>
  <si>
    <t>Членский взнос взимается с 1 участка в собственности ежемесячно и рассчитывается путём распределения всех расходов за период в равных долях между всеми собственниками земельных участков СНТ (67 участков). Альтернативный вариант расчета членских взносов - распределение расходов согласно кв.м земельного участка в собственности  (является более затратным для собствеников)</t>
  </si>
  <si>
    <t>Средняя стоимость за бензиновый триммер</t>
  </si>
  <si>
    <t xml:space="preserve"> ИП Луговой Е.В. расторгает договор на оказание услуг по уборке и благоустройству территории </t>
  </si>
  <si>
    <t xml:space="preserve">Стоимость услуг работникаа по договору с ИП: подметание, уход за газонами, выкос травы, уборка мусора и контейнерной площадки, выметание и уборка  снега на подъездах к домам и тп. </t>
  </si>
  <si>
    <t>Без учёта стоимости инвентаря</t>
  </si>
  <si>
    <t>Расчёт по утвержденным тарифам и с учетом вывоза ежемесячно 29,7 м. куб. отходов. В собственности СНТ имеются мусорные баки в количестве 2 штук. Пока отсутствует информация о паспорте отходов в СНТ и иной необходимой документации ,требуемой законодательством</t>
  </si>
  <si>
    <t>Обработка мест общего пользования от клещей.  В среднем стоимость обработки 130/руб за сотку (участок от 50 до соток до 1 ГА)</t>
  </si>
  <si>
    <t xml:space="preserve">Обработка контейнерной площадки от грызунов согласно требованиям санитарных правил. Расчёт исходя из средней стоимости услуги за переделами Екатеринбурга (2 раза в год - весной и осенью) </t>
  </si>
  <si>
    <t>Не обрабатывается в настоящее время</t>
  </si>
  <si>
    <t>Обязательный ежегодный платёж в размере 0,3% от кадастровой стоимости земель общего пользования</t>
  </si>
  <si>
    <t>Перечисление в бюджет</t>
  </si>
  <si>
    <t>Переменная часть согласно потреблению</t>
  </si>
  <si>
    <t>Ежемесячная плата по договору с ООО "Гарант-Строй" на техническое обслуживание электриком (без учета стоимости материалов и работ)</t>
  </si>
  <si>
    <t xml:space="preserve">Осуществляется электриком (с допуском), который состоит в штате ООО "Гарант-строй" и в стоимость договора включена заработная плата электрика. Предлагаю обсудить дальнейшее сотрудничество с ООО "Гарант-строй" только при условии постоянного нахождения электрика на территории СНТ "Просторы" </t>
  </si>
  <si>
    <t>Размер оклада согласно трудовому договору</t>
  </si>
  <si>
    <t>Налоговые отчисления с заработной платы бухгалтера</t>
  </si>
  <si>
    <t>Размер вознаграждения по договору с самозанятым</t>
  </si>
  <si>
    <t>В настоящее время в СНТ "Просторы" отсутствует постоянный юрист. Предлагаю заключить договор с юристом с опытом работы в сфере ЖКХ и СНТ, что обеспечит постоянную защиту интересов членов СНТ, позволит юридически грамотно решать земельные и имущественные вопросы, скорректировать договоры с контрагентами с учетом интересов СНТ  и оперативно взыскивать дебиторскую задолженность</t>
  </si>
  <si>
    <t xml:space="preserve">Услуги круглосуточной  диспетчеризации 24/7 </t>
  </si>
  <si>
    <t>Стоимость пакета услуг по круглосуточнйо поддержке диспетчерской сдужбы для приёма заявок от соственников (по поломкам в доме и на общей территории) , мобильное приложение для формирования личных кабинетов (формирование квитанций, оплата квитанций), массовая и точечная рассылка квитанций, обращения к председателю и бухгалтеру</t>
  </si>
  <si>
    <t>Аренда офиса</t>
  </si>
  <si>
    <t>Повышение стоимости представлено в КП в адрес СНТ при подготовке сметы на 2022 год</t>
  </si>
  <si>
    <t>По договору с ИП Луговой Е.В. Повышение стоимости представлено в КП в адрес СНТ при подготовке сметы на 2022 год</t>
  </si>
  <si>
    <t>Предлагаю оставить действующий договор на охрану с ИП Луговой Е.В., но дополнить инструкцией о действиях сотрудников охраны в случае пожара, графиком смен и обходов и правилами доступа на территорию. Стоимость согласно КП ИП Луговой Е.В. С учетом повышения в текущем периоде</t>
  </si>
  <si>
    <t>Стоимость услуг по договору</t>
  </si>
  <si>
    <t>ООО Рарус</t>
  </si>
  <si>
    <t>При наличии экономичного тарифа будет перезаключен договор</t>
  </si>
  <si>
    <t>Непредвиденные и дополнительные расходы</t>
  </si>
  <si>
    <t xml:space="preserve">Распределение расходов равными долями между собственниками (всего 67 участков). Ставка разоваяв период с 01.04.2022 г. по 31.12.2022 г.  с 1 участка в собственности </t>
  </si>
  <si>
    <t>Стоимость и монтаж</t>
  </si>
  <si>
    <t>Средняя стоимость за 1 штуку в розничном магазине</t>
  </si>
  <si>
    <t>wi-fi камеры (26 штук), стоимость с монтажом 8 000 рублей</t>
  </si>
  <si>
    <t>Стоимость, предложенная на моменр составления сметы: wi-fi камеры (26 штук) 7 700 руб за штуку, стоимость монтажа 8 000 рублей</t>
  </si>
  <si>
    <t>Взята средняя стоимость 1 штуки в розничном магазине на момент составления сметы</t>
  </si>
  <si>
    <t>Взята средняя стоимостьза 1 штуку  в розничном магазине на момент составления сметы</t>
  </si>
  <si>
    <t>Стоимость у производителя  на момент составления сметы</t>
  </si>
  <si>
    <t>Стоимость 3-х табличек с монтажом и 1 пожарного стенда  (2100 рублей) на момент составления сметы</t>
  </si>
  <si>
    <t>За лицензию</t>
  </si>
  <si>
    <t>Предлагаю заменить на сервис круглосуточной диспетчеризации с возможностью ведения личных кабинетов, формирования и выгрузки квитанций</t>
  </si>
  <si>
    <t>На случай увеличения стоимости материалов и аварийных ремонтов</t>
  </si>
  <si>
    <t>Непредвиденные расходы</t>
  </si>
  <si>
    <t>Схема расположения камер прилагается. Стоимость указана на момент составления сметы и может измениться как  в сторону уменьшения, так и увеличения. Приобретать лучше по ситуации - когда цены спадут</t>
  </si>
  <si>
    <t>Необходимо приобрести, т.к. ИП Луговой Е.В. Отказывается от оказания услуг в дальнейшем и новому работнику СНТ должно предоставить инвентарь.которого на данный момент в наличии нет.</t>
  </si>
  <si>
    <t>Стоимость услуг вместо  ИП Луговой Е.В., который расторгает договор об уборке территории</t>
  </si>
  <si>
    <t>Сумма</t>
  </si>
  <si>
    <t>Кол-во мес</t>
  </si>
  <si>
    <t>Колв-во в месяц</t>
  </si>
  <si>
    <t>Смена 8 часов (2000 в час)</t>
  </si>
  <si>
    <t>Бюджет</t>
  </si>
  <si>
    <t>профицит</t>
  </si>
  <si>
    <t>Уборка снега</t>
  </si>
  <si>
    <t>ДОХОДЫ И РАСХОДЫ за счёт целевого РАЗОВОГО взноса (1 раз в течение отчетного года)</t>
  </si>
  <si>
    <t xml:space="preserve">Целевой взнос взимается разово с 1 участка в период с 01.04.2022 по 31.03.2023 г. и рассчитывается путем распределения раходов в равных долях между собственниками земельных участков </t>
  </si>
  <si>
    <t xml:space="preserve">Расчет за уборку снега механизированным способом 4  самых снежных месяца (ноябрь, декабрь, январь, февраль) из расчета 3 убороки в месяц. Среднее время уборки 8 часов в день (2 000 руб/час). </t>
  </si>
  <si>
    <t>Расчёт на основании предложенного КП: 4 мес*3 смен в месяц (2 000 рублей за 1 смену 8 часов)</t>
  </si>
  <si>
    <t xml:space="preserve">Уборка снега </t>
  </si>
  <si>
    <t xml:space="preserve">Согласно действующему договору с ИП Чемезов А.С. (с учетом повышения стоимости в текущем периоде). В стоимость договора включено: офисная мебель для приема собственников председателем/управляющим,компьютеры,  интернет-свяь </t>
  </si>
  <si>
    <t>Позволит оперативно реагировать электрику, председателю и бухгалтеру на любые вопросы и аварийные ситуации</t>
  </si>
  <si>
    <t>До настоящего времени организация для оказания услуги приглашается на конкурсной основе</t>
  </si>
  <si>
    <t>По договору с ДПК "Родные просторы"</t>
  </si>
  <si>
    <t>Стоимость согласно договору аренды земель общего пользования (постоянная и переменная часть). Постоянная часть 5 000 рублей/месяц, переменная - в размереземельного налога</t>
  </si>
  <si>
    <t>ДОХОДЫ (руб.коп.)</t>
  </si>
  <si>
    <t>РАСХОДЫ ЗА СЧЕТ ЦЕЛЕВОГО РАЗОВОГО ВЗНОСА (руб.коп.)</t>
  </si>
  <si>
    <t>Ставка  (рублей с 1 участка в месяц)</t>
  </si>
  <si>
    <t>Всего: в СНТ "Просторы" 65 участков в собственности</t>
  </si>
  <si>
    <t xml:space="preserve">Уборка механизированная и вывоз снега </t>
  </si>
  <si>
    <t xml:space="preserve">Ставка разовая в год с 1 участка в собственности </t>
  </si>
  <si>
    <t xml:space="preserve">Расчёт на основании предложенного КП: 2 мес*2 смен в месяц (16 000 рублей за 1 смену 8 часов) </t>
  </si>
  <si>
    <t>ПРИХОДНО - РАСХОДНАЯ СМЕТА на 2022 гг. (01.04.2022 -31.12.2022 г.)</t>
  </si>
  <si>
    <r>
      <t xml:space="preserve">Согласно требованиям санитарных правил. </t>
    </r>
    <r>
      <rPr>
        <b/>
        <sz val="12"/>
        <color theme="1"/>
        <rFont val="Arial"/>
        <family val="2"/>
        <charset val="204"/>
      </rPr>
      <t>Не было этой статьи расходов в предыдущие периоды</t>
    </r>
  </si>
  <si>
    <r>
      <t xml:space="preserve">По действующему договору с ИП Луговой. </t>
    </r>
    <r>
      <rPr>
        <b/>
        <sz val="12"/>
        <color theme="1"/>
        <rFont val="Arial"/>
        <family val="2"/>
        <charset val="204"/>
      </rPr>
      <t>Стоимость услуг увеличена на 14 200 рублей в месяц ( с 135 800 руб/мес)  по представленнмоу КП</t>
    </r>
  </si>
  <si>
    <r>
      <t xml:space="preserve">По ставке 0,3% от кадастровой стоимости земельного участка. </t>
    </r>
    <r>
      <rPr>
        <b/>
        <sz val="12"/>
        <color theme="1"/>
        <rFont val="Arial"/>
        <family val="2"/>
        <charset val="204"/>
      </rPr>
      <t>Сумма налога не была учтена  в предыдущей смете</t>
    </r>
  </si>
  <si>
    <r>
      <t xml:space="preserve">Налоговые отчисления осуществляются управляющим самостоятельно и за свой счёт. </t>
    </r>
    <r>
      <rPr>
        <b/>
        <sz val="12"/>
        <color theme="1"/>
        <rFont val="Arial"/>
        <family val="2"/>
        <charset val="204"/>
      </rPr>
      <t>Не было в предыдушей смете</t>
    </r>
  </si>
  <si>
    <r>
      <t xml:space="preserve">Налоговые отчисления осуществляются юристом самостоятельно и за свой счёт. </t>
    </r>
    <r>
      <rPr>
        <b/>
        <sz val="12"/>
        <color theme="1"/>
        <rFont val="Arial"/>
        <family val="2"/>
        <charset val="204"/>
      </rPr>
      <t xml:space="preserve">Расходы на юриста не были учтены в предыдущей смете </t>
    </r>
  </si>
  <si>
    <r>
      <t xml:space="preserve">Круглосуточная диспетчерская поддержка по всем вопросам, массовая и точечная рассылка объявлений. </t>
    </r>
    <r>
      <rPr>
        <b/>
        <sz val="12"/>
        <color theme="1"/>
        <rFont val="Arial"/>
        <family val="2"/>
        <charset val="204"/>
      </rPr>
      <t>Не было статьи расходов, но она в перспективе исключит расходы на содержание личных кабинетов  и услуги ООО Рарус</t>
    </r>
  </si>
  <si>
    <r>
      <t xml:space="preserve">По договору аренды. </t>
    </r>
    <r>
      <rPr>
        <b/>
        <sz val="12"/>
        <color theme="1"/>
        <rFont val="Arial"/>
        <family val="2"/>
        <charset val="204"/>
      </rPr>
      <t>Стоимость увеличена на 10 000 рублей в месяц (с 15 000 руб/мес) по представленному КП</t>
    </r>
    <r>
      <rPr>
        <sz val="12"/>
        <color theme="1"/>
        <rFont val="Arial"/>
        <family val="2"/>
        <charset val="204"/>
      </rPr>
      <t>. В стоимость включено: аренда офиса с мебелью, интернет, сопровождение личных кабинетов на сайте</t>
    </r>
  </si>
  <si>
    <r>
      <t xml:space="preserve">По договору с банком. </t>
    </r>
    <r>
      <rPr>
        <b/>
        <sz val="12"/>
        <color theme="1"/>
        <rFont val="Arial"/>
        <family val="2"/>
        <charset val="204"/>
      </rPr>
      <t>По ходу работы будем рассматривать вопрос об изменения тарифа с целью экономии</t>
    </r>
  </si>
  <si>
    <r>
      <t xml:space="preserve">Стоимость лицензии. </t>
    </r>
    <r>
      <rPr>
        <b/>
        <sz val="12"/>
        <color theme="1"/>
        <rFont val="Arial"/>
        <family val="2"/>
        <charset val="204"/>
      </rPr>
      <t>Будем рассматривать вопрос об отказе от этих расходов</t>
    </r>
  </si>
  <si>
    <r>
      <t xml:space="preserve">Стоимость лицензии за загрузку и выгрузку сумм оплат и начислений. </t>
    </r>
    <r>
      <rPr>
        <b/>
        <sz val="12"/>
        <color theme="1"/>
        <rFont val="Arial"/>
        <family val="2"/>
        <charset val="204"/>
      </rPr>
      <t>Будем рассматривать вопрос об отказе от этих расходов</t>
    </r>
  </si>
  <si>
    <r>
      <t xml:space="preserve">Сопровождение 1С. </t>
    </r>
    <r>
      <rPr>
        <b/>
        <sz val="12"/>
        <color theme="1"/>
        <rFont val="Arial"/>
        <family val="2"/>
        <charset val="204"/>
      </rPr>
      <t>Будем рассматривать вопрос об отказе от этих расходов</t>
    </r>
  </si>
  <si>
    <r>
      <t xml:space="preserve">Услуги электрика по договору с ООО "Гарант-строй". </t>
    </r>
    <r>
      <rPr>
        <b/>
        <sz val="12"/>
        <color theme="1"/>
        <rFont val="Arial"/>
        <family val="2"/>
        <charset val="204"/>
      </rPr>
      <t>Расходы увеличены на 6 000 рублей в месяц (с 14 000 рублей) по представленному КП</t>
    </r>
  </si>
  <si>
    <t>Сумма за 8 месяцев (руб)</t>
  </si>
  <si>
    <t>За период 8 месяцев (с 01.04.2022 по 31.12.2022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</si>
</sst>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3.95"/>
      <color rgb="FF000000"/>
      <name val="Calibri"/>
      <family val="2"/>
      <charset val="204"/>
      <scheme val="minor"/>
    </font>
    <font>
      <sz val="13.95"/>
      <color rgb="FF000000"/>
      <name val="Calibri"/>
      <family val="2"/>
      <charset val="204"/>
      <scheme val="minor"/>
    </font>
    <font>
      <b/>
      <sz val="13.95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3.95"/>
      <color rgb="FFFF0000"/>
      <name val="Arial"/>
      <family val="2"/>
      <charset val="204"/>
    </font>
    <font>
      <sz val="13.95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3.95"/>
      <name val="Arial"/>
      <family val="2"/>
      <charset val="204"/>
    </font>
    <font>
      <sz val="14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3.95"/>
      <color rgb="FFFF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Arial"/>
      <family val="2"/>
      <charset val="204"/>
    </font>
    <font>
      <sz val="1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Fill="1"/>
    <xf numFmtId="4" fontId="8" fillId="0" borderId="5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16" xfId="0" applyBorder="1" applyAlignment="1">
      <alignment horizontal="left" vertical="center" wrapText="1"/>
    </xf>
    <xf numFmtId="0" fontId="7" fillId="0" borderId="16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center" wrapText="1"/>
    </xf>
    <xf numFmtId="0" fontId="7" fillId="3" borderId="16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wrapText="1"/>
    </xf>
    <xf numFmtId="0" fontId="10" fillId="0" borderId="16" xfId="0" applyFont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wrapText="1"/>
    </xf>
    <xf numFmtId="0" fontId="16" fillId="5" borderId="0" xfId="0" applyFont="1" applyFill="1" applyAlignment="1">
      <alignment wrapText="1"/>
    </xf>
    <xf numFmtId="4" fontId="7" fillId="5" borderId="12" xfId="0" applyNumberFormat="1" applyFont="1" applyFill="1" applyBorder="1" applyAlignment="1">
      <alignment vertical="top" wrapText="1"/>
    </xf>
    <xf numFmtId="0" fontId="10" fillId="5" borderId="16" xfId="0" applyFont="1" applyFill="1" applyBorder="1" applyAlignment="1">
      <alignment wrapText="1"/>
    </xf>
    <xf numFmtId="0" fontId="6" fillId="5" borderId="16" xfId="0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4" fontId="14" fillId="0" borderId="16" xfId="0" applyNumberFormat="1" applyFont="1" applyFill="1" applyBorder="1" applyAlignment="1">
      <alignment horizontal="right" vertical="center" wrapText="1"/>
    </xf>
    <xf numFmtId="4" fontId="18" fillId="0" borderId="16" xfId="0" applyNumberFormat="1" applyFont="1" applyFill="1" applyBorder="1" applyAlignment="1">
      <alignment horizontal="right" vertical="center" wrapText="1"/>
    </xf>
    <xf numFmtId="0" fontId="19" fillId="0" borderId="16" xfId="0" applyFont="1" applyFill="1" applyBorder="1" applyAlignment="1">
      <alignment wrapText="1"/>
    </xf>
    <xf numFmtId="0" fontId="0" fillId="0" borderId="17" xfId="0" applyBorder="1" applyAlignment="1">
      <alignment horizontal="left" vertical="center" wrapText="1"/>
    </xf>
    <xf numFmtId="0" fontId="10" fillId="4" borderId="16" xfId="0" applyFont="1" applyFill="1" applyBorder="1" applyAlignment="1">
      <alignment wrapText="1"/>
    </xf>
    <xf numFmtId="4" fontId="7" fillId="0" borderId="0" xfId="0" applyNumberFormat="1" applyFont="1" applyFill="1" applyBorder="1" applyAlignment="1">
      <alignment vertical="top" wrapText="1"/>
    </xf>
    <xf numFmtId="0" fontId="6" fillId="4" borderId="16" xfId="0" applyFont="1" applyFill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right" vertical="center" wrapText="1"/>
    </xf>
    <xf numFmtId="0" fontId="11" fillId="5" borderId="17" xfId="0" applyFont="1" applyFill="1" applyBorder="1" applyAlignment="1">
      <alignment horizontal="center" vertical="center" wrapText="1"/>
    </xf>
    <xf numFmtId="4" fontId="6" fillId="5" borderId="17" xfId="0" applyNumberFormat="1" applyFont="1" applyFill="1" applyBorder="1" applyAlignment="1">
      <alignment horizontal="right" vertical="center" wrapText="1"/>
    </xf>
    <xf numFmtId="4" fontId="11" fillId="5" borderId="16" xfId="0" applyNumberFormat="1" applyFont="1" applyFill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4" fontId="7" fillId="5" borderId="12" xfId="0" applyNumberFormat="1" applyFont="1" applyFill="1" applyBorder="1" applyAlignment="1">
      <alignment vertical="top" wrapText="1"/>
    </xf>
    <xf numFmtId="0" fontId="19" fillId="0" borderId="16" xfId="0" applyFont="1" applyBorder="1" applyAlignment="1">
      <alignment horizontal="justify" vertical="center"/>
    </xf>
    <xf numFmtId="0" fontId="18" fillId="0" borderId="16" xfId="0" applyFont="1" applyBorder="1" applyAlignment="1">
      <alignment horizontal="justify" vertical="center"/>
    </xf>
    <xf numFmtId="0" fontId="10" fillId="0" borderId="16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23" fillId="0" borderId="0" xfId="0" applyFont="1"/>
    <xf numFmtId="4" fontId="20" fillId="0" borderId="16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4" fontId="6" fillId="5" borderId="16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4" fontId="11" fillId="0" borderId="16" xfId="0" applyNumberFormat="1" applyFont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4" fontId="6" fillId="2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4" fontId="25" fillId="6" borderId="5" xfId="0" applyNumberFormat="1" applyFont="1" applyFill="1" applyBorder="1" applyAlignment="1">
      <alignment horizontal="center" vertical="center" wrapText="1"/>
    </xf>
    <xf numFmtId="4" fontId="25" fillId="6" borderId="8" xfId="0" applyNumberFormat="1" applyFont="1" applyFill="1" applyBorder="1" applyAlignment="1">
      <alignment horizontal="center" vertical="center" wrapText="1"/>
    </xf>
    <xf numFmtId="4" fontId="6" fillId="6" borderId="27" xfId="0" applyNumberFormat="1" applyFont="1" applyFill="1" applyBorder="1" applyAlignment="1">
      <alignment horizontal="center" vertical="center" wrapText="1"/>
    </xf>
    <xf numFmtId="4" fontId="6" fillId="6" borderId="27" xfId="0" applyNumberFormat="1" applyFont="1" applyFill="1" applyBorder="1" applyAlignment="1">
      <alignment horizontal="right" vertical="center" wrapText="1"/>
    </xf>
    <xf numFmtId="3" fontId="6" fillId="6" borderId="15" xfId="0" applyNumberFormat="1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wrapText="1"/>
    </xf>
    <xf numFmtId="1" fontId="11" fillId="0" borderId="16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" fillId="0" borderId="0" xfId="0" applyFont="1"/>
    <xf numFmtId="0" fontId="13" fillId="4" borderId="16" xfId="0" applyFont="1" applyFill="1" applyBorder="1"/>
    <xf numFmtId="4" fontId="14" fillId="0" borderId="17" xfId="0" applyNumberFormat="1" applyFont="1" applyFill="1" applyBorder="1" applyAlignment="1">
      <alignment horizontal="right" vertical="center" wrapText="1"/>
    </xf>
    <xf numFmtId="4" fontId="13" fillId="4" borderId="17" xfId="0" applyNumberFormat="1" applyFont="1" applyFill="1" applyBorder="1"/>
    <xf numFmtId="0" fontId="11" fillId="0" borderId="0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0" xfId="0" applyBorder="1"/>
    <xf numFmtId="49" fontId="10" fillId="0" borderId="16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right" wrapText="1"/>
    </xf>
    <xf numFmtId="0" fontId="10" fillId="0" borderId="16" xfId="0" applyFont="1" applyFill="1" applyBorder="1" applyAlignment="1">
      <alignment horizontal="right" wrapText="1"/>
    </xf>
    <xf numFmtId="1" fontId="4" fillId="0" borderId="2" xfId="0" applyNumberFormat="1" applyFont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right" wrapText="1"/>
    </xf>
    <xf numFmtId="0" fontId="7" fillId="3" borderId="27" xfId="0" applyFont="1" applyFill="1" applyBorder="1" applyAlignment="1">
      <alignment vertical="top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0" borderId="0" xfId="0" applyFill="1" applyBorder="1"/>
    <xf numFmtId="0" fontId="19" fillId="0" borderId="16" xfId="0" applyFont="1" applyFill="1" applyBorder="1" applyAlignment="1">
      <alignment horizontal="right" wrapText="1"/>
    </xf>
    <xf numFmtId="4" fontId="18" fillId="0" borderId="17" xfId="0" applyNumberFormat="1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right" wrapText="1"/>
    </xf>
    <xf numFmtId="0" fontId="19" fillId="0" borderId="16" xfId="0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right" vertical="center" wrapText="1"/>
    </xf>
    <xf numFmtId="4" fontId="6" fillId="0" borderId="19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top" wrapText="1"/>
    </xf>
    <xf numFmtId="4" fontId="9" fillId="0" borderId="19" xfId="0" applyNumberFormat="1" applyFont="1" applyFill="1" applyBorder="1" applyAlignment="1">
      <alignment horizontal="right" vertical="center" wrapText="1"/>
    </xf>
    <xf numFmtId="1" fontId="4" fillId="0" borderId="28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top" wrapText="1"/>
    </xf>
    <xf numFmtId="0" fontId="13" fillId="4" borderId="21" xfId="0" applyFont="1" applyFill="1" applyBorder="1" applyAlignment="1">
      <alignment wrapText="1"/>
    </xf>
    <xf numFmtId="1" fontId="5" fillId="0" borderId="2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/>
    <xf numFmtId="0" fontId="0" fillId="7" borderId="0" xfId="0" applyFill="1"/>
    <xf numFmtId="0" fontId="0" fillId="7" borderId="0" xfId="0" applyFill="1" applyAlignment="1">
      <alignment horizontal="right"/>
    </xf>
    <xf numFmtId="4" fontId="0" fillId="7" borderId="0" xfId="0" applyNumberFormat="1" applyFill="1"/>
    <xf numFmtId="0" fontId="6" fillId="0" borderId="16" xfId="0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4" fontId="6" fillId="0" borderId="19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vertical="top" wrapText="1"/>
    </xf>
    <xf numFmtId="4" fontId="20" fillId="0" borderId="7" xfId="0" applyNumberFormat="1" applyFont="1" applyFill="1" applyBorder="1" applyAlignment="1">
      <alignment horizontal="right" vertical="center" wrapText="1"/>
    </xf>
    <xf numFmtId="4" fontId="20" fillId="0" borderId="12" xfId="0" applyNumberFormat="1" applyFont="1" applyFill="1" applyBorder="1" applyAlignment="1">
      <alignment horizontal="right" vertical="center" wrapText="1"/>
    </xf>
    <xf numFmtId="4" fontId="20" fillId="0" borderId="19" xfId="0" applyNumberFormat="1" applyFont="1" applyFill="1" applyBorder="1" applyAlignment="1">
      <alignment horizontal="right" vertical="center" wrapText="1"/>
    </xf>
    <xf numFmtId="4" fontId="21" fillId="0" borderId="19" xfId="0" applyNumberFormat="1" applyFont="1" applyFill="1" applyBorder="1" applyAlignment="1">
      <alignment vertical="top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4" fontId="21" fillId="0" borderId="16" xfId="0" applyNumberFormat="1" applyFont="1" applyFill="1" applyBorder="1" applyAlignment="1">
      <alignment vertical="center" wrapText="1"/>
    </xf>
    <xf numFmtId="4" fontId="20" fillId="0" borderId="16" xfId="0" applyNumberFormat="1" applyFont="1" applyFill="1" applyBorder="1" applyAlignment="1">
      <alignment vertical="center" wrapText="1"/>
    </xf>
    <xf numFmtId="4" fontId="21" fillId="0" borderId="16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right" wrapText="1"/>
    </xf>
    <xf numFmtId="4" fontId="30" fillId="4" borderId="16" xfId="0" applyNumberFormat="1" applyFont="1" applyFill="1" applyBorder="1" applyAlignment="1">
      <alignment horizontal="center" vertical="center" wrapText="1"/>
    </xf>
    <xf numFmtId="4" fontId="11" fillId="4" borderId="17" xfId="0" applyNumberFormat="1" applyFont="1" applyFill="1" applyBorder="1" applyAlignment="1">
      <alignment horizontal="right" vertical="center" wrapText="1"/>
    </xf>
    <xf numFmtId="4" fontId="14" fillId="0" borderId="27" xfId="0" applyNumberFormat="1" applyFont="1" applyBorder="1" applyAlignment="1">
      <alignment horizontal="center" vertical="center" wrapText="1"/>
    </xf>
    <xf numFmtId="0" fontId="13" fillId="4" borderId="16" xfId="0" applyFont="1" applyFill="1" applyBorder="1" applyAlignment="1">
      <alignment wrapText="1"/>
    </xf>
    <xf numFmtId="0" fontId="12" fillId="0" borderId="0" xfId="0" applyFont="1"/>
    <xf numFmtId="4" fontId="14" fillId="0" borderId="16" xfId="0" applyNumberFormat="1" applyFont="1" applyBorder="1" applyAlignment="1">
      <alignment horizontal="right" vertical="center" wrapText="1"/>
    </xf>
    <xf numFmtId="0" fontId="10" fillId="5" borderId="16" xfId="0" applyFont="1" applyFill="1" applyBorder="1" applyAlignment="1">
      <alignment horizontal="right" wrapText="1"/>
    </xf>
    <xf numFmtId="0" fontId="13" fillId="5" borderId="16" xfId="0" applyFont="1" applyFill="1" applyBorder="1" applyAlignment="1">
      <alignment horizontal="right" wrapText="1"/>
    </xf>
    <xf numFmtId="0" fontId="10" fillId="0" borderId="16" xfId="0" applyFont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center" vertical="center" wrapText="1"/>
    </xf>
    <xf numFmtId="4" fontId="13" fillId="2" borderId="16" xfId="0" applyNumberFormat="1" applyFont="1" applyFill="1" applyBorder="1" applyAlignment="1">
      <alignment vertical="top" wrapText="1"/>
    </xf>
    <xf numFmtId="0" fontId="10" fillId="0" borderId="27" xfId="0" applyFont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1" fontId="5" fillId="0" borderId="27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wrapText="1"/>
    </xf>
    <xf numFmtId="4" fontId="10" fillId="0" borderId="16" xfId="0" applyNumberFormat="1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wrapText="1"/>
    </xf>
    <xf numFmtId="0" fontId="19" fillId="0" borderId="27" xfId="0" applyFont="1" applyFill="1" applyBorder="1" applyAlignment="1">
      <alignment horizontal="right" wrapText="1"/>
    </xf>
    <xf numFmtId="0" fontId="22" fillId="0" borderId="19" xfId="0" applyFont="1" applyFill="1" applyBorder="1" applyAlignment="1">
      <alignment horizontal="right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Fill="1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13" fillId="6" borderId="25" xfId="0" applyFont="1" applyFill="1" applyBorder="1" applyAlignment="1">
      <alignment horizontal="left"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0" fillId="0" borderId="16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0" fontId="0" fillId="0" borderId="16" xfId="0" applyFill="1" applyBorder="1" applyAlignment="1">
      <alignment horizontal="right" vertical="center" wrapText="1"/>
    </xf>
    <xf numFmtId="4" fontId="13" fillId="4" borderId="16" xfId="0" applyNumberFormat="1" applyFont="1" applyFill="1" applyBorder="1" applyAlignment="1"/>
    <xf numFmtId="0" fontId="0" fillId="0" borderId="16" xfId="0" applyBorder="1" applyAlignment="1"/>
    <xf numFmtId="0" fontId="9" fillId="0" borderId="4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23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24" fillId="0" borderId="0" xfId="0" applyFont="1" applyAlignment="1">
      <alignment horizontal="right" vertical="center"/>
    </xf>
    <xf numFmtId="0" fontId="9" fillId="0" borderId="3" xfId="0" applyFont="1" applyFill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10" fillId="0" borderId="27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19" xfId="0" applyBorder="1" applyAlignment="1">
      <alignment wrapText="1"/>
    </xf>
    <xf numFmtId="0" fontId="6" fillId="4" borderId="17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13" fillId="4" borderId="16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6" fillId="4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2" fontId="9" fillId="0" borderId="17" xfId="0" applyNumberFormat="1" applyFont="1" applyFill="1" applyBorder="1" applyAlignment="1">
      <alignment horizontal="left" vertical="center" wrapText="1"/>
    </xf>
    <xf numFmtId="2" fontId="0" fillId="0" borderId="18" xfId="0" applyNumberForma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/>
    <xf numFmtId="0" fontId="34" fillId="0" borderId="0" xfId="0" applyFont="1" applyAlignment="1"/>
    <xf numFmtId="0" fontId="7" fillId="0" borderId="16" xfId="0" applyFont="1" applyBorder="1" applyAlignment="1">
      <alignment horizontal="center" vertical="center" wrapText="1"/>
    </xf>
    <xf numFmtId="0" fontId="26" fillId="4" borderId="39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wrapText="1"/>
    </xf>
    <xf numFmtId="0" fontId="27" fillId="0" borderId="35" xfId="0" applyFont="1" applyBorder="1" applyAlignment="1">
      <alignment wrapText="1"/>
    </xf>
    <xf numFmtId="0" fontId="26" fillId="4" borderId="20" xfId="0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wrapText="1"/>
    </xf>
    <xf numFmtId="0" fontId="28" fillId="4" borderId="21" xfId="0" applyFont="1" applyFill="1" applyBorder="1" applyAlignment="1">
      <alignment wrapText="1"/>
    </xf>
    <xf numFmtId="0" fontId="6" fillId="2" borderId="17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4" fontId="14" fillId="0" borderId="20" xfId="0" applyNumberFormat="1" applyFont="1" applyBorder="1" applyAlignment="1">
      <alignment horizontal="right" vertical="center" wrapText="1"/>
    </xf>
    <xf numFmtId="0" fontId="23" fillId="0" borderId="21" xfId="0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3" fillId="4" borderId="16" xfId="0" applyFont="1" applyFill="1" applyBorder="1" applyAlignment="1"/>
    <xf numFmtId="4" fontId="13" fillId="2" borderId="16" xfId="0" applyNumberFormat="1" applyFont="1" applyFill="1" applyBorder="1" applyAlignment="1">
      <alignment vertical="top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13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0" fillId="0" borderId="18" xfId="0" applyBorder="1" applyAlignment="1">
      <alignment horizontal="center" vertical="center" wrapText="1"/>
    </xf>
    <xf numFmtId="0" fontId="0" fillId="0" borderId="26" xfId="0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right" vertical="center" wrapText="1"/>
    </xf>
    <xf numFmtId="0" fontId="0" fillId="0" borderId="24" xfId="0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9" fillId="0" borderId="1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49" fontId="0" fillId="0" borderId="33" xfId="0" applyNumberFormat="1" applyFill="1" applyBorder="1" applyAlignment="1">
      <alignment horizontal="center" vertical="center" wrapText="1"/>
    </xf>
    <xf numFmtId="49" fontId="0" fillId="0" borderId="34" xfId="0" applyNumberFormat="1" applyFill="1" applyBorder="1" applyAlignment="1">
      <alignment horizontal="center" vertical="center" wrapText="1"/>
    </xf>
    <xf numFmtId="1" fontId="4" fillId="0" borderId="28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0" fillId="0" borderId="27" xfId="0" applyFont="1" applyBorder="1" applyAlignment="1">
      <alignment wrapText="1"/>
    </xf>
    <xf numFmtId="0" fontId="9" fillId="0" borderId="16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" fontId="9" fillId="0" borderId="27" xfId="0" applyNumberFormat="1" applyFont="1" applyFill="1" applyBorder="1" applyAlignment="1">
      <alignment horizontal="right" vertical="center" wrapText="1"/>
    </xf>
    <xf numFmtId="0" fontId="0" fillId="0" borderId="16" xfId="0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Alignment="1"/>
    <xf numFmtId="4" fontId="18" fillId="0" borderId="17" xfId="0" applyNumberFormat="1" applyFont="1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15" fillId="5" borderId="17" xfId="0" applyFont="1" applyFill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0" fontId="0" fillId="0" borderId="31" xfId="0" applyFill="1" applyBorder="1" applyAlignment="1">
      <alignment vertical="center" wrapText="1"/>
    </xf>
    <xf numFmtId="1" fontId="5" fillId="0" borderId="27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right" wrapText="1"/>
    </xf>
    <xf numFmtId="0" fontId="0" fillId="0" borderId="19" xfId="0" applyFill="1" applyBorder="1" applyAlignment="1">
      <alignment horizontal="right" wrapText="1"/>
    </xf>
    <xf numFmtId="0" fontId="6" fillId="5" borderId="27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0" fillId="0" borderId="30" xfId="0" applyBorder="1" applyAlignment="1"/>
    <xf numFmtId="0" fontId="0" fillId="0" borderId="21" xfId="0" applyBorder="1" applyAlignment="1"/>
    <xf numFmtId="0" fontId="13" fillId="5" borderId="16" xfId="0" applyFont="1" applyFill="1" applyBorder="1" applyAlignment="1">
      <alignment horizontal="center" wrapText="1"/>
    </xf>
    <xf numFmtId="0" fontId="0" fillId="5" borderId="16" xfId="0" applyFill="1" applyBorder="1" applyAlignment="1">
      <alignment wrapText="1"/>
    </xf>
    <xf numFmtId="0" fontId="6" fillId="5" borderId="25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0" fillId="0" borderId="26" xfId="0" applyBorder="1" applyAlignment="1">
      <alignment wrapText="1"/>
    </xf>
    <xf numFmtId="0" fontId="6" fillId="5" borderId="1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5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11DDA-C078-4390-87FC-5B4A60001CAF}">
  <sheetPr>
    <pageSetUpPr fitToPage="1"/>
  </sheetPr>
  <dimension ref="A1:N73"/>
  <sheetViews>
    <sheetView tabSelected="1" view="pageBreakPreview" topLeftCell="A55" zoomScale="49" zoomScaleNormal="67" zoomScaleSheetLayoutView="49" workbookViewId="0">
      <selection activeCell="Q23" sqref="Q23"/>
    </sheetView>
  </sheetViews>
  <sheetFormatPr defaultRowHeight="42.6" customHeight="1" x14ac:dyDescent="0.3"/>
  <cols>
    <col min="3" max="3" width="80.77734375" customWidth="1"/>
    <col min="4" max="4" width="27.77734375" hidden="1" customWidth="1"/>
    <col min="5" max="5" width="31.21875" hidden="1" customWidth="1"/>
    <col min="6" max="6" width="24.21875" customWidth="1"/>
    <col min="7" max="7" width="28.44140625" customWidth="1"/>
    <col min="8" max="8" width="22.88671875" customWidth="1"/>
    <col min="9" max="9" width="81.21875" style="15" customWidth="1"/>
    <col min="10" max="10" width="18" hidden="1" customWidth="1"/>
    <col min="11" max="11" width="12.77734375" hidden="1" customWidth="1"/>
    <col min="12" max="13" width="14.5546875" hidden="1" customWidth="1"/>
    <col min="14" max="14" width="12.44140625" hidden="1" customWidth="1"/>
    <col min="15" max="15" width="21.33203125" customWidth="1"/>
    <col min="16" max="16" width="19.44140625" customWidth="1"/>
  </cols>
  <sheetData>
    <row r="1" spans="1:11" ht="12" customHeight="1" x14ac:dyDescent="0.35">
      <c r="A1" s="1"/>
      <c r="F1" s="199" t="s">
        <v>7</v>
      </c>
      <c r="G1" s="199"/>
      <c r="H1" s="199"/>
      <c r="I1" s="200"/>
    </row>
    <row r="2" spans="1:11" ht="12" customHeight="1" x14ac:dyDescent="0.35">
      <c r="A2" s="1"/>
      <c r="F2" s="199" t="s">
        <v>8</v>
      </c>
      <c r="G2" s="201"/>
      <c r="H2" s="201"/>
      <c r="I2" s="201"/>
      <c r="J2" s="125"/>
      <c r="K2" s="125" t="s">
        <v>178</v>
      </c>
    </row>
    <row r="3" spans="1:11" ht="12" customHeight="1" x14ac:dyDescent="0.35">
      <c r="A3" s="1"/>
      <c r="F3" s="199" t="s">
        <v>9</v>
      </c>
      <c r="G3" s="201"/>
      <c r="H3" s="201"/>
      <c r="I3" s="201"/>
      <c r="J3" s="125"/>
      <c r="K3" s="125">
        <v>8</v>
      </c>
    </row>
    <row r="4" spans="1:11" ht="39" customHeight="1" x14ac:dyDescent="0.35">
      <c r="A4" s="2"/>
      <c r="F4" s="55"/>
      <c r="G4" s="55"/>
      <c r="H4" s="202" t="s">
        <v>0</v>
      </c>
      <c r="I4" s="200"/>
      <c r="J4" s="126" t="s">
        <v>181</v>
      </c>
      <c r="K4" s="127">
        <f>G49</f>
        <v>3361829.5299999993</v>
      </c>
    </row>
    <row r="5" spans="1:11" ht="34.200000000000003" customHeight="1" x14ac:dyDescent="0.35">
      <c r="A5" s="2"/>
      <c r="F5" s="199" t="s">
        <v>91</v>
      </c>
      <c r="G5" s="201"/>
      <c r="H5" s="201"/>
      <c r="I5" s="201"/>
      <c r="J5" s="126" t="s">
        <v>182</v>
      </c>
      <c r="K5" s="127">
        <f>G50</f>
        <v>18170.470000000671</v>
      </c>
    </row>
    <row r="6" spans="1:11" ht="4.8" customHeight="1" x14ac:dyDescent="0.3"/>
    <row r="7" spans="1:11" ht="34.200000000000003" customHeight="1" x14ac:dyDescent="0.4">
      <c r="A7" s="231" t="s">
        <v>201</v>
      </c>
      <c r="B7" s="232"/>
      <c r="C7" s="232"/>
      <c r="D7" s="232"/>
      <c r="E7" s="232"/>
      <c r="F7" s="232"/>
      <c r="G7" s="232"/>
      <c r="H7" s="232"/>
      <c r="I7" s="233"/>
    </row>
    <row r="8" spans="1:11" s="11" customFormat="1" ht="42.6" customHeight="1" x14ac:dyDescent="0.25">
      <c r="A8" s="166" t="s">
        <v>1</v>
      </c>
      <c r="B8" s="248" t="s">
        <v>2</v>
      </c>
      <c r="C8" s="249"/>
      <c r="D8" s="167" t="s">
        <v>41</v>
      </c>
      <c r="E8" s="168" t="s">
        <v>33</v>
      </c>
      <c r="F8" s="168" t="s">
        <v>196</v>
      </c>
      <c r="G8" s="215" t="s">
        <v>214</v>
      </c>
      <c r="H8" s="234"/>
      <c r="I8" s="153" t="s">
        <v>18</v>
      </c>
    </row>
    <row r="9" spans="1:11" ht="42.6" customHeight="1" x14ac:dyDescent="0.35">
      <c r="A9" s="235" t="s">
        <v>4</v>
      </c>
      <c r="B9" s="236"/>
      <c r="C9" s="236"/>
      <c r="D9" s="236"/>
      <c r="E9" s="237"/>
      <c r="F9" s="237"/>
      <c r="G9" s="237"/>
      <c r="H9" s="237"/>
      <c r="I9" s="238"/>
    </row>
    <row r="10" spans="1:11" s="5" customFormat="1" ht="42.6" customHeight="1" x14ac:dyDescent="0.3">
      <c r="A10" s="169"/>
      <c r="B10" s="3"/>
      <c r="C10" s="3"/>
      <c r="D10" s="4"/>
      <c r="E10" s="3"/>
      <c r="F10" s="156"/>
      <c r="G10" s="258"/>
      <c r="H10" s="259"/>
      <c r="I10" s="20"/>
    </row>
    <row r="11" spans="1:11" ht="42.6" customHeight="1" x14ac:dyDescent="0.3">
      <c r="A11" s="170" t="s">
        <v>5</v>
      </c>
      <c r="B11" s="250" t="s">
        <v>10</v>
      </c>
      <c r="C11" s="251"/>
      <c r="D11" s="6">
        <v>5000</v>
      </c>
      <c r="E11" s="7">
        <f>D11*66*12</f>
        <v>3960000</v>
      </c>
      <c r="F11" s="148">
        <v>6500</v>
      </c>
      <c r="G11" s="254">
        <f>F11*$K$3*65</f>
        <v>3380000</v>
      </c>
      <c r="H11" s="255"/>
      <c r="I11" s="142" t="s">
        <v>106</v>
      </c>
    </row>
    <row r="12" spans="1:11" ht="42.6" customHeight="1" x14ac:dyDescent="0.3">
      <c r="A12" s="171"/>
      <c r="B12" s="252" t="s">
        <v>197</v>
      </c>
      <c r="C12" s="253"/>
      <c r="D12" s="8"/>
      <c r="E12" s="9"/>
      <c r="F12" s="145"/>
      <c r="G12" s="256"/>
      <c r="H12" s="257"/>
      <c r="I12" s="158"/>
    </row>
    <row r="13" spans="1:11" s="147" customFormat="1" ht="42.6" customHeight="1" x14ac:dyDescent="0.3">
      <c r="A13" s="262" t="s">
        <v>107</v>
      </c>
      <c r="B13" s="262"/>
      <c r="C13" s="262"/>
      <c r="D13" s="68"/>
      <c r="E13" s="68"/>
      <c r="F13" s="157"/>
      <c r="G13" s="261">
        <f>G11</f>
        <v>3380000</v>
      </c>
      <c r="H13" s="261"/>
      <c r="I13" s="146"/>
    </row>
    <row r="14" spans="1:11" s="67" customFormat="1" ht="42.6" customHeight="1" x14ac:dyDescent="0.3">
      <c r="A14" s="172"/>
      <c r="B14" s="159"/>
      <c r="C14" s="159"/>
      <c r="D14" s="66"/>
      <c r="E14" s="66"/>
      <c r="F14" s="40"/>
      <c r="G14" s="40"/>
      <c r="H14" s="40"/>
      <c r="I14" s="173"/>
    </row>
    <row r="15" spans="1:11" s="5" customFormat="1" ht="42.6" customHeight="1" x14ac:dyDescent="0.4">
      <c r="A15" s="239" t="s">
        <v>115</v>
      </c>
      <c r="B15" s="240"/>
      <c r="C15" s="240"/>
      <c r="D15" s="240"/>
      <c r="E15" s="241"/>
      <c r="F15" s="242"/>
      <c r="G15" s="242"/>
      <c r="H15" s="242"/>
      <c r="I15" s="243"/>
    </row>
    <row r="16" spans="1:11" ht="42.6" customHeight="1" x14ac:dyDescent="0.3">
      <c r="A16" s="10" t="s">
        <v>5</v>
      </c>
      <c r="B16" s="244" t="s">
        <v>15</v>
      </c>
      <c r="C16" s="245"/>
      <c r="D16" s="245"/>
      <c r="E16" s="245"/>
      <c r="F16" s="246"/>
      <c r="G16" s="246"/>
      <c r="H16" s="247"/>
      <c r="I16" s="39"/>
    </row>
    <row r="17" spans="1:14" s="5" customFormat="1" ht="42.6" customHeight="1" x14ac:dyDescent="0.3">
      <c r="A17" s="267"/>
      <c r="B17" s="263" t="s">
        <v>103</v>
      </c>
      <c r="C17" s="264"/>
      <c r="D17" s="271" t="s">
        <v>53</v>
      </c>
      <c r="E17" s="272"/>
      <c r="F17" s="176" t="s">
        <v>104</v>
      </c>
      <c r="G17" s="273"/>
      <c r="H17" s="154" t="s">
        <v>3</v>
      </c>
      <c r="I17" s="269" t="s">
        <v>18</v>
      </c>
    </row>
    <row r="18" spans="1:14" s="5" customFormat="1" ht="60" customHeight="1" x14ac:dyDescent="0.3">
      <c r="A18" s="268"/>
      <c r="B18" s="265"/>
      <c r="C18" s="266"/>
      <c r="D18" s="24" t="s">
        <v>52</v>
      </c>
      <c r="E18" s="24" t="s">
        <v>19</v>
      </c>
      <c r="F18" s="24" t="s">
        <v>105</v>
      </c>
      <c r="G18" s="24" t="s">
        <v>215</v>
      </c>
      <c r="H18" s="154" t="s">
        <v>20</v>
      </c>
      <c r="I18" s="270"/>
    </row>
    <row r="19" spans="1:14" s="5" customFormat="1" ht="33" customHeight="1" x14ac:dyDescent="0.3">
      <c r="A19" s="176" t="s">
        <v>64</v>
      </c>
      <c r="B19" s="206"/>
      <c r="C19" s="206"/>
      <c r="D19" s="206"/>
      <c r="E19" s="206"/>
      <c r="F19" s="206"/>
      <c r="G19" s="206"/>
      <c r="H19" s="206"/>
      <c r="I19" s="178"/>
      <c r="J19" s="122" t="s">
        <v>183</v>
      </c>
      <c r="K19" s="122" t="s">
        <v>178</v>
      </c>
      <c r="L19" s="122" t="s">
        <v>179</v>
      </c>
      <c r="M19" s="122" t="s">
        <v>180</v>
      </c>
      <c r="N19" s="122" t="s">
        <v>177</v>
      </c>
    </row>
    <row r="20" spans="1:14" s="5" customFormat="1" ht="42.6" customHeight="1" x14ac:dyDescent="0.3">
      <c r="A20" s="160" t="s">
        <v>14</v>
      </c>
      <c r="B20" s="227" t="s">
        <v>198</v>
      </c>
      <c r="C20" s="228"/>
      <c r="D20" s="34">
        <v>0</v>
      </c>
      <c r="E20" s="34">
        <v>181000</v>
      </c>
      <c r="F20" s="155"/>
      <c r="G20" s="155">
        <f>N20</f>
        <v>64000</v>
      </c>
      <c r="H20" s="128" t="s">
        <v>45</v>
      </c>
      <c r="I20" s="162" t="s">
        <v>200</v>
      </c>
      <c r="K20" s="123">
        <v>2</v>
      </c>
      <c r="L20" s="123">
        <v>2</v>
      </c>
      <c r="M20" s="123">
        <v>16000</v>
      </c>
      <c r="N20" s="123">
        <f>K20*L20*M20</f>
        <v>64000</v>
      </c>
    </row>
    <row r="21" spans="1:14" s="5" customFormat="1" ht="21.6" customHeight="1" x14ac:dyDescent="0.3">
      <c r="A21" s="160"/>
      <c r="B21" s="229"/>
      <c r="C21" s="230"/>
      <c r="D21" s="34"/>
      <c r="E21" s="34"/>
      <c r="F21" s="34"/>
      <c r="G21" s="155"/>
      <c r="H21" s="128"/>
      <c r="I21" s="162"/>
      <c r="K21" s="124"/>
      <c r="L21" s="124">
        <v>4500</v>
      </c>
      <c r="M21" s="124"/>
      <c r="N21" s="124">
        <f>K21/20*L21</f>
        <v>0</v>
      </c>
    </row>
    <row r="22" spans="1:14" s="5" customFormat="1" ht="42.6" customHeight="1" x14ac:dyDescent="0.3">
      <c r="A22" s="160" t="s">
        <v>17</v>
      </c>
      <c r="B22" s="227" t="s">
        <v>74</v>
      </c>
      <c r="C22" s="274"/>
      <c r="D22" s="34">
        <v>28000</v>
      </c>
      <c r="E22" s="34">
        <f>D22*3</f>
        <v>84000</v>
      </c>
      <c r="F22" s="34">
        <v>35000</v>
      </c>
      <c r="G22" s="155">
        <f>F22*$K$3</f>
        <v>280000</v>
      </c>
      <c r="H22" s="128" t="s">
        <v>45</v>
      </c>
      <c r="I22" s="109" t="s">
        <v>176</v>
      </c>
      <c r="K22" s="124"/>
      <c r="L22" s="124"/>
      <c r="M22" s="124"/>
      <c r="N22" s="124"/>
    </row>
    <row r="23" spans="1:14" s="5" customFormat="1" ht="35.4" customHeight="1" x14ac:dyDescent="0.3">
      <c r="A23" s="51" t="s">
        <v>23</v>
      </c>
      <c r="B23" s="219" t="s">
        <v>72</v>
      </c>
      <c r="C23" s="219"/>
      <c r="D23" s="34">
        <v>17741.23</v>
      </c>
      <c r="E23" s="34">
        <f>D23*3</f>
        <v>53223.69</v>
      </c>
      <c r="F23" s="35">
        <f>17741.23</f>
        <v>17741.23</v>
      </c>
      <c r="G23" s="35">
        <f>F23*$K$3</f>
        <v>141929.84</v>
      </c>
      <c r="H23" s="128" t="s">
        <v>45</v>
      </c>
      <c r="I23" s="109" t="s">
        <v>75</v>
      </c>
    </row>
    <row r="24" spans="1:14" s="5" customFormat="1" ht="33" customHeight="1" x14ac:dyDescent="0.3">
      <c r="A24" s="51" t="s">
        <v>24</v>
      </c>
      <c r="B24" s="219" t="s">
        <v>25</v>
      </c>
      <c r="C24" s="220"/>
      <c r="D24" s="34"/>
      <c r="E24" s="34">
        <v>45000</v>
      </c>
      <c r="F24" s="35">
        <v>0</v>
      </c>
      <c r="G24" s="35">
        <v>48100</v>
      </c>
      <c r="H24" s="128" t="s">
        <v>45</v>
      </c>
      <c r="I24" s="109" t="s">
        <v>76</v>
      </c>
    </row>
    <row r="25" spans="1:14" s="5" customFormat="1" ht="42.6" customHeight="1" x14ac:dyDescent="0.3">
      <c r="A25" s="51" t="s">
        <v>27</v>
      </c>
      <c r="B25" s="219" t="s">
        <v>26</v>
      </c>
      <c r="C25" s="220"/>
      <c r="D25" s="34">
        <v>0</v>
      </c>
      <c r="E25" s="34"/>
      <c r="F25" s="35"/>
      <c r="G25" s="35">
        <v>5000</v>
      </c>
      <c r="H25" s="128" t="s">
        <v>45</v>
      </c>
      <c r="I25" s="109" t="s">
        <v>202</v>
      </c>
    </row>
    <row r="26" spans="1:14" s="5" customFormat="1" ht="42.6" customHeight="1" x14ac:dyDescent="0.3">
      <c r="A26" s="51" t="s">
        <v>28</v>
      </c>
      <c r="B26" s="217" t="s">
        <v>37</v>
      </c>
      <c r="C26" s="218"/>
      <c r="D26" s="34">
        <v>150000</v>
      </c>
      <c r="E26" s="34">
        <f>D26*3</f>
        <v>450000</v>
      </c>
      <c r="F26" s="35">
        <v>150000</v>
      </c>
      <c r="G26" s="35">
        <f>F26*$K$3</f>
        <v>1200000</v>
      </c>
      <c r="H26" s="128" t="s">
        <v>45</v>
      </c>
      <c r="I26" s="109" t="s">
        <v>203</v>
      </c>
    </row>
    <row r="27" spans="1:14" s="5" customFormat="1" ht="29.4" customHeight="1" x14ac:dyDescent="0.3">
      <c r="A27" s="51" t="s">
        <v>84</v>
      </c>
      <c r="B27" s="217" t="s">
        <v>83</v>
      </c>
      <c r="C27" s="218"/>
      <c r="D27" s="34"/>
      <c r="E27" s="34"/>
      <c r="F27" s="35">
        <v>5000</v>
      </c>
      <c r="G27" s="35">
        <f>F27*$K$3</f>
        <v>40000</v>
      </c>
      <c r="H27" s="128" t="s">
        <v>45</v>
      </c>
      <c r="I27" s="109" t="s">
        <v>86</v>
      </c>
    </row>
    <row r="28" spans="1:14" s="5" customFormat="1" ht="30.6" customHeight="1" x14ac:dyDescent="0.3">
      <c r="A28" s="51" t="s">
        <v>85</v>
      </c>
      <c r="B28" s="217" t="s">
        <v>39</v>
      </c>
      <c r="C28" s="218"/>
      <c r="D28" s="34">
        <v>0</v>
      </c>
      <c r="E28" s="34">
        <v>5200</v>
      </c>
      <c r="F28" s="35">
        <v>0</v>
      </c>
      <c r="G28" s="35">
        <v>49265.05</v>
      </c>
      <c r="H28" s="128" t="s">
        <v>45</v>
      </c>
      <c r="I28" s="109" t="s">
        <v>204</v>
      </c>
    </row>
    <row r="29" spans="1:14" s="5" customFormat="1" ht="30.6" customHeight="1" x14ac:dyDescent="0.3">
      <c r="A29" s="224" t="s">
        <v>61</v>
      </c>
      <c r="B29" s="225"/>
      <c r="C29" s="226"/>
      <c r="D29" s="44">
        <f>SUM(D20:D28)</f>
        <v>195741.22999999998</v>
      </c>
      <c r="E29" s="44">
        <f>SUM(E20:E28)</f>
        <v>818423.69</v>
      </c>
      <c r="F29" s="45">
        <f>SUM(F20:F28)</f>
        <v>207741.22999999998</v>
      </c>
      <c r="G29" s="45">
        <f>SUM(G20:G28)</f>
        <v>1828294.89</v>
      </c>
      <c r="H29" s="43"/>
      <c r="I29" s="149"/>
    </row>
    <row r="30" spans="1:14" s="5" customFormat="1" ht="42.6" customHeight="1" x14ac:dyDescent="0.3">
      <c r="A30" s="221" t="s">
        <v>29</v>
      </c>
      <c r="B30" s="222"/>
      <c r="C30" s="222"/>
      <c r="D30" s="222"/>
      <c r="E30" s="222"/>
      <c r="F30" s="222"/>
      <c r="G30" s="222"/>
      <c r="H30" s="223"/>
      <c r="I30" s="94"/>
    </row>
    <row r="31" spans="1:14" s="5" customFormat="1" ht="29.4" customHeight="1" x14ac:dyDescent="0.3">
      <c r="A31" s="21" t="s">
        <v>30</v>
      </c>
      <c r="B31" s="179" t="s">
        <v>54</v>
      </c>
      <c r="C31" s="180"/>
      <c r="D31" s="22"/>
      <c r="E31" s="16"/>
      <c r="F31" s="16"/>
      <c r="G31" s="16"/>
      <c r="H31" s="38"/>
      <c r="I31" s="109"/>
    </row>
    <row r="32" spans="1:14" s="5" customFormat="1" ht="42.6" customHeight="1" x14ac:dyDescent="0.3">
      <c r="A32" s="51"/>
      <c r="B32" s="217" t="s">
        <v>48</v>
      </c>
      <c r="C32" s="218"/>
      <c r="D32" s="35">
        <v>13000</v>
      </c>
      <c r="E32" s="35">
        <f>D32*4</f>
        <v>52000</v>
      </c>
      <c r="F32" s="35">
        <v>13000</v>
      </c>
      <c r="G32" s="35">
        <f>F32*$K$3</f>
        <v>104000</v>
      </c>
      <c r="H32" s="128" t="s">
        <v>45</v>
      </c>
      <c r="I32" s="109" t="s">
        <v>87</v>
      </c>
    </row>
    <row r="33" spans="1:13" s="5" customFormat="1" ht="42.6" customHeight="1" x14ac:dyDescent="0.3">
      <c r="A33" s="51"/>
      <c r="B33" s="217" t="s">
        <v>92</v>
      </c>
      <c r="C33" s="218"/>
      <c r="D33" s="35">
        <v>15000</v>
      </c>
      <c r="E33" s="35">
        <f>D33*4</f>
        <v>60000</v>
      </c>
      <c r="F33" s="35">
        <v>15000</v>
      </c>
      <c r="G33" s="35">
        <f>F33*$K$3</f>
        <v>120000</v>
      </c>
      <c r="H33" s="128" t="s">
        <v>45</v>
      </c>
      <c r="I33" s="109" t="s">
        <v>88</v>
      </c>
    </row>
    <row r="34" spans="1:13" s="5" customFormat="1" ht="42.6" customHeight="1" x14ac:dyDescent="0.3">
      <c r="A34" s="51" t="s">
        <v>89</v>
      </c>
      <c r="B34" s="217" t="s">
        <v>77</v>
      </c>
      <c r="C34" s="218"/>
      <c r="D34" s="35">
        <v>20000</v>
      </c>
      <c r="E34" s="35">
        <f>D34*4</f>
        <v>80000</v>
      </c>
      <c r="F34" s="35">
        <v>20000</v>
      </c>
      <c r="G34" s="35">
        <f>F34*$K$3</f>
        <v>160000</v>
      </c>
      <c r="H34" s="128" t="s">
        <v>45</v>
      </c>
      <c r="I34" s="109" t="s">
        <v>213</v>
      </c>
    </row>
    <row r="35" spans="1:13" s="5" customFormat="1" ht="42.6" customHeight="1" x14ac:dyDescent="0.3">
      <c r="A35" s="224" t="s">
        <v>61</v>
      </c>
      <c r="B35" s="225"/>
      <c r="C35" s="226"/>
      <c r="D35" s="45">
        <f ca="1">SUM(D31:D56)</f>
        <v>48000</v>
      </c>
      <c r="E35" s="45">
        <f ca="1">SUM(E31:E56)</f>
        <v>192000</v>
      </c>
      <c r="F35" s="45">
        <f>SUM(F32:F34)</f>
        <v>48000</v>
      </c>
      <c r="G35" s="45">
        <f>SUM(G32:G34)</f>
        <v>384000</v>
      </c>
      <c r="H35" s="54"/>
      <c r="I35" s="150"/>
    </row>
    <row r="36" spans="1:13" s="5" customFormat="1" ht="42.6" customHeight="1" x14ac:dyDescent="0.3">
      <c r="A36" s="221" t="s">
        <v>93</v>
      </c>
      <c r="B36" s="222"/>
      <c r="C36" s="222"/>
      <c r="D36" s="222"/>
      <c r="E36" s="222"/>
      <c r="F36" s="222"/>
      <c r="G36" s="222"/>
      <c r="H36" s="223"/>
      <c r="I36" s="94"/>
    </row>
    <row r="37" spans="1:13" s="5" customFormat="1" ht="42.6" customHeight="1" x14ac:dyDescent="0.3">
      <c r="A37" s="282" t="s">
        <v>94</v>
      </c>
      <c r="B37" s="280" t="s">
        <v>40</v>
      </c>
      <c r="C37" s="281"/>
      <c r="D37" s="129"/>
      <c r="E37" s="130"/>
      <c r="F37" s="131"/>
      <c r="G37" s="115"/>
      <c r="H37" s="132"/>
      <c r="I37" s="109"/>
    </row>
    <row r="38" spans="1:13" s="5" customFormat="1" ht="42.6" customHeight="1" x14ac:dyDescent="0.3">
      <c r="A38" s="283"/>
      <c r="B38" s="187" t="s">
        <v>35</v>
      </c>
      <c r="C38" s="188"/>
      <c r="D38" s="133">
        <v>20000</v>
      </c>
      <c r="E38" s="134">
        <f>D38*4</f>
        <v>80000</v>
      </c>
      <c r="F38" s="135">
        <v>20000</v>
      </c>
      <c r="G38" s="136">
        <f t="shared" ref="G38:G47" si="0">F38*$K$3</f>
        <v>160000</v>
      </c>
      <c r="H38" s="128" t="s">
        <v>45</v>
      </c>
      <c r="I38" s="174" t="s">
        <v>90</v>
      </c>
    </row>
    <row r="39" spans="1:13" s="5" customFormat="1" ht="42.6" customHeight="1" x14ac:dyDescent="0.3">
      <c r="A39" s="284"/>
      <c r="B39" s="187" t="s">
        <v>36</v>
      </c>
      <c r="C39" s="188"/>
      <c r="D39" s="133"/>
      <c r="E39" s="134"/>
      <c r="F39" s="135">
        <v>10028</v>
      </c>
      <c r="G39" s="136">
        <f t="shared" si="0"/>
        <v>80224</v>
      </c>
      <c r="H39" s="128" t="s">
        <v>45</v>
      </c>
      <c r="I39" s="175"/>
    </row>
    <row r="40" spans="1:13" s="5" customFormat="1" ht="42.6" customHeight="1" x14ac:dyDescent="0.3">
      <c r="A40" s="91" t="s">
        <v>95</v>
      </c>
      <c r="B40" s="187" t="s">
        <v>46</v>
      </c>
      <c r="C40" s="203"/>
      <c r="D40" s="137">
        <v>0</v>
      </c>
      <c r="E40" s="138">
        <v>0</v>
      </c>
      <c r="F40" s="56">
        <v>50000</v>
      </c>
      <c r="G40" s="139">
        <f t="shared" si="0"/>
        <v>400000</v>
      </c>
      <c r="H40" s="128" t="s">
        <v>45</v>
      </c>
      <c r="I40" s="109" t="s">
        <v>205</v>
      </c>
    </row>
    <row r="41" spans="1:13" s="5" customFormat="1" ht="42.6" customHeight="1" x14ac:dyDescent="0.3">
      <c r="A41" s="91" t="s">
        <v>96</v>
      </c>
      <c r="B41" s="187" t="s">
        <v>47</v>
      </c>
      <c r="C41" s="203"/>
      <c r="D41" s="137">
        <v>0</v>
      </c>
      <c r="E41" s="138">
        <v>0</v>
      </c>
      <c r="F41" s="140">
        <v>25000</v>
      </c>
      <c r="G41" s="139">
        <f t="shared" si="0"/>
        <v>200000</v>
      </c>
      <c r="H41" s="128" t="s">
        <v>45</v>
      </c>
      <c r="I41" s="109" t="s">
        <v>206</v>
      </c>
    </row>
    <row r="42" spans="1:13" s="5" customFormat="1" ht="42.6" customHeight="1" x14ac:dyDescent="0.3">
      <c r="A42" s="91" t="s">
        <v>98</v>
      </c>
      <c r="B42" s="187" t="s">
        <v>97</v>
      </c>
      <c r="C42" s="188"/>
      <c r="D42" s="92"/>
      <c r="E42" s="53"/>
      <c r="F42" s="56">
        <v>6000</v>
      </c>
      <c r="G42" s="141">
        <f t="shared" si="0"/>
        <v>48000</v>
      </c>
      <c r="H42" s="128" t="s">
        <v>45</v>
      </c>
      <c r="I42" s="109" t="s">
        <v>207</v>
      </c>
    </row>
    <row r="43" spans="1:13" s="5" customFormat="1" ht="42.6" customHeight="1" x14ac:dyDescent="0.3">
      <c r="A43" s="91" t="s">
        <v>99</v>
      </c>
      <c r="B43" s="187" t="s">
        <v>79</v>
      </c>
      <c r="C43" s="203"/>
      <c r="D43" s="52"/>
      <c r="E43" s="53"/>
      <c r="F43" s="56">
        <v>25000</v>
      </c>
      <c r="G43" s="56">
        <f t="shared" si="0"/>
        <v>200000</v>
      </c>
      <c r="H43" s="128" t="s">
        <v>45</v>
      </c>
      <c r="I43" s="109" t="s">
        <v>208</v>
      </c>
    </row>
    <row r="44" spans="1:13" s="5" customFormat="1" ht="42.6" customHeight="1" x14ac:dyDescent="0.3">
      <c r="A44" s="91" t="s">
        <v>100</v>
      </c>
      <c r="B44" s="187" t="s">
        <v>38</v>
      </c>
      <c r="C44" s="203"/>
      <c r="D44" s="52"/>
      <c r="E44" s="53"/>
      <c r="F44" s="56">
        <v>4916</v>
      </c>
      <c r="G44" s="56">
        <f t="shared" si="0"/>
        <v>39328</v>
      </c>
      <c r="H44" s="128" t="s">
        <v>45</v>
      </c>
      <c r="I44" s="109" t="s">
        <v>209</v>
      </c>
      <c r="K44" s="5">
        <v>59000</v>
      </c>
      <c r="L44" s="5">
        <f>K44/12</f>
        <v>4916.666666666667</v>
      </c>
      <c r="M44" s="5">
        <v>12</v>
      </c>
    </row>
    <row r="45" spans="1:13" s="5" customFormat="1" ht="42.6" customHeight="1" x14ac:dyDescent="0.3">
      <c r="A45" s="91" t="s">
        <v>108</v>
      </c>
      <c r="B45" s="187" t="s">
        <v>102</v>
      </c>
      <c r="C45" s="203"/>
      <c r="D45" s="52"/>
      <c r="E45" s="53"/>
      <c r="F45" s="56">
        <v>1142</v>
      </c>
      <c r="G45" s="56">
        <f t="shared" si="0"/>
        <v>9136</v>
      </c>
      <c r="H45" s="128" t="s">
        <v>45</v>
      </c>
      <c r="I45" s="109" t="s">
        <v>210</v>
      </c>
      <c r="K45" s="5">
        <f>G45/$M$44</f>
        <v>761.33333333333337</v>
      </c>
    </row>
    <row r="46" spans="1:13" s="5" customFormat="1" ht="42.6" customHeight="1" x14ac:dyDescent="0.3">
      <c r="A46" s="91" t="s">
        <v>109</v>
      </c>
      <c r="B46" s="187" t="s">
        <v>101</v>
      </c>
      <c r="C46" s="188"/>
      <c r="D46" s="52"/>
      <c r="E46" s="53"/>
      <c r="F46" s="56">
        <v>572.5</v>
      </c>
      <c r="G46" s="56">
        <f t="shared" si="0"/>
        <v>4580</v>
      </c>
      <c r="H46" s="128" t="s">
        <v>45</v>
      </c>
      <c r="I46" s="109" t="s">
        <v>211</v>
      </c>
      <c r="K46" s="5">
        <f>G46/$M$44</f>
        <v>381.66666666666669</v>
      </c>
    </row>
    <row r="47" spans="1:13" s="5" customFormat="1" ht="42.6" customHeight="1" x14ac:dyDescent="0.3">
      <c r="A47" s="91" t="s">
        <v>110</v>
      </c>
      <c r="B47" s="187" t="s">
        <v>82</v>
      </c>
      <c r="C47" s="188"/>
      <c r="D47" s="52"/>
      <c r="E47" s="53"/>
      <c r="F47" s="56">
        <v>1033.33</v>
      </c>
      <c r="G47" s="56">
        <f t="shared" si="0"/>
        <v>8266.64</v>
      </c>
      <c r="H47" s="128" t="s">
        <v>45</v>
      </c>
      <c r="I47" s="109" t="s">
        <v>212</v>
      </c>
      <c r="K47" s="5">
        <f>G47/$M$44</f>
        <v>688.88666666666666</v>
      </c>
    </row>
    <row r="48" spans="1:13" ht="42.6" customHeight="1" x14ac:dyDescent="0.3">
      <c r="A48" s="224" t="s">
        <v>78</v>
      </c>
      <c r="B48" s="225"/>
      <c r="C48" s="226"/>
      <c r="D48" s="58"/>
      <c r="E48" s="59"/>
      <c r="F48" s="61">
        <f>SUM(F37:F47)</f>
        <v>143691.82999999999</v>
      </c>
      <c r="G48" s="61">
        <f>SUM(G37:G47)</f>
        <v>1149534.6399999999</v>
      </c>
      <c r="H48" s="60"/>
      <c r="I48" s="31"/>
    </row>
    <row r="49" spans="1:10" s="62" customFormat="1" ht="42.6" customHeight="1" x14ac:dyDescent="0.3">
      <c r="A49" s="184" t="s">
        <v>113</v>
      </c>
      <c r="B49" s="185"/>
      <c r="C49" s="186"/>
      <c r="D49" s="70"/>
      <c r="E49" s="71"/>
      <c r="F49" s="72"/>
      <c r="G49" s="73">
        <f>G29+G35+G48</f>
        <v>3361829.5299999993</v>
      </c>
      <c r="H49" s="74"/>
      <c r="I49" s="75"/>
    </row>
    <row r="50" spans="1:10" s="165" customFormat="1" ht="31.8" customHeight="1" x14ac:dyDescent="0.3">
      <c r="A50" s="76"/>
      <c r="B50" s="204" t="s">
        <v>173</v>
      </c>
      <c r="C50" s="204"/>
      <c r="D50" s="77"/>
      <c r="E50" s="77"/>
      <c r="F50" s="63"/>
      <c r="G50" s="163">
        <f>G11-G49</f>
        <v>18170.470000000671</v>
      </c>
      <c r="H50" s="164"/>
      <c r="I50" s="164"/>
    </row>
    <row r="51" spans="1:10" s="64" customFormat="1" ht="42.6" customHeight="1" x14ac:dyDescent="0.3">
      <c r="A51" s="78"/>
      <c r="B51" s="79"/>
      <c r="C51" s="79"/>
      <c r="D51" s="80"/>
      <c r="E51" s="80"/>
      <c r="F51" s="81"/>
      <c r="G51" s="82"/>
      <c r="H51" s="83"/>
      <c r="I51" s="69"/>
    </row>
    <row r="52" spans="1:10" ht="42.6" customHeight="1" x14ac:dyDescent="0.45">
      <c r="A52" s="278" t="s">
        <v>184</v>
      </c>
      <c r="B52" s="279"/>
      <c r="C52" s="279"/>
      <c r="D52" s="279"/>
      <c r="E52" s="279"/>
      <c r="F52" s="279"/>
      <c r="G52" s="279"/>
      <c r="H52" s="279"/>
      <c r="I52" s="279"/>
    </row>
    <row r="54" spans="1:10" s="90" customFormat="1" ht="42.6" customHeight="1" x14ac:dyDescent="0.3">
      <c r="A54" s="176" t="s">
        <v>194</v>
      </c>
      <c r="B54" s="177"/>
      <c r="C54" s="177"/>
      <c r="D54" s="177"/>
      <c r="E54" s="177"/>
      <c r="F54" s="177"/>
      <c r="G54" s="177"/>
      <c r="H54" s="177"/>
      <c r="I54" s="178"/>
    </row>
    <row r="55" spans="1:10" ht="42.6" customHeight="1" x14ac:dyDescent="0.3">
      <c r="A55" s="153" t="s">
        <v>5</v>
      </c>
      <c r="B55" s="216" t="s">
        <v>118</v>
      </c>
      <c r="C55" s="216"/>
      <c r="D55" s="143">
        <v>5000</v>
      </c>
      <c r="E55" s="143">
        <f>D55*66*12</f>
        <v>3960000</v>
      </c>
      <c r="F55" s="144">
        <f>F73/65</f>
        <v>6104.6153846153848</v>
      </c>
      <c r="G55" s="213" t="s">
        <v>199</v>
      </c>
      <c r="H55" s="214"/>
      <c r="I55" s="214"/>
      <c r="J55" s="161"/>
    </row>
    <row r="56" spans="1:10" ht="42.6" customHeight="1" x14ac:dyDescent="0.3">
      <c r="A56" s="205" t="s">
        <v>195</v>
      </c>
      <c r="B56" s="206"/>
      <c r="C56" s="206"/>
      <c r="D56" s="206"/>
      <c r="E56" s="206"/>
      <c r="F56" s="206"/>
      <c r="G56" s="206"/>
      <c r="H56" s="206"/>
      <c r="I56" s="178"/>
    </row>
    <row r="57" spans="1:10" ht="58.8" customHeight="1" x14ac:dyDescent="0.3">
      <c r="A57" s="152" t="s">
        <v>1</v>
      </c>
      <c r="B57" s="215" t="s">
        <v>116</v>
      </c>
      <c r="C57" s="215"/>
      <c r="D57" s="152" t="s">
        <v>41</v>
      </c>
      <c r="E57" s="152" t="s">
        <v>33</v>
      </c>
      <c r="F57" s="152" t="s">
        <v>122</v>
      </c>
      <c r="G57" s="210" t="s">
        <v>18</v>
      </c>
      <c r="H57" s="211"/>
      <c r="I57" s="212"/>
    </row>
    <row r="58" spans="1:10" s="5" customFormat="1" ht="25.05" customHeight="1" x14ac:dyDescent="0.3">
      <c r="A58" s="151">
        <v>1</v>
      </c>
      <c r="B58" s="181" t="s">
        <v>32</v>
      </c>
      <c r="C58" s="181"/>
      <c r="D58" s="35">
        <v>0</v>
      </c>
      <c r="E58" s="35">
        <v>0</v>
      </c>
      <c r="F58" s="86">
        <v>58000</v>
      </c>
      <c r="G58" s="189" t="s">
        <v>124</v>
      </c>
      <c r="H58" s="190"/>
      <c r="I58" s="182" t="s">
        <v>174</v>
      </c>
    </row>
    <row r="59" spans="1:10" s="5" customFormat="1" ht="42.6" customHeight="1" x14ac:dyDescent="0.3">
      <c r="A59" s="151">
        <v>2</v>
      </c>
      <c r="B59" s="181" t="s">
        <v>55</v>
      </c>
      <c r="C59" s="181"/>
      <c r="D59" s="35">
        <v>0</v>
      </c>
      <c r="E59" s="35">
        <v>0</v>
      </c>
      <c r="F59" s="86">
        <v>208000</v>
      </c>
      <c r="G59" s="189" t="s">
        <v>164</v>
      </c>
      <c r="H59" s="190"/>
      <c r="I59" s="183"/>
    </row>
    <row r="60" spans="1:10" s="5" customFormat="1" ht="25.05" customHeight="1" x14ac:dyDescent="0.3">
      <c r="A60" s="151">
        <v>3</v>
      </c>
      <c r="B60" s="179" t="s">
        <v>120</v>
      </c>
      <c r="C60" s="180"/>
      <c r="D60" s="35">
        <v>0</v>
      </c>
      <c r="E60" s="35">
        <v>0</v>
      </c>
      <c r="F60" s="86">
        <v>30000</v>
      </c>
      <c r="G60" s="189" t="s">
        <v>123</v>
      </c>
      <c r="H60" s="190"/>
      <c r="I60" s="183"/>
    </row>
    <row r="61" spans="1:10" s="5" customFormat="1" ht="25.05" customHeight="1" x14ac:dyDescent="0.3">
      <c r="A61" s="151">
        <v>4</v>
      </c>
      <c r="B61" s="179" t="s">
        <v>62</v>
      </c>
      <c r="C61" s="180"/>
      <c r="D61" s="35">
        <v>0</v>
      </c>
      <c r="E61" s="35">
        <v>0</v>
      </c>
      <c r="F61" s="86">
        <v>30000</v>
      </c>
      <c r="G61" s="189" t="s">
        <v>123</v>
      </c>
      <c r="H61" s="190"/>
      <c r="I61" s="183"/>
    </row>
    <row r="62" spans="1:10" s="5" customFormat="1" ht="25.05" customHeight="1" x14ac:dyDescent="0.3">
      <c r="A62" s="151">
        <v>5</v>
      </c>
      <c r="B62" s="179" t="s">
        <v>63</v>
      </c>
      <c r="C62" s="180"/>
      <c r="D62" s="35">
        <v>0</v>
      </c>
      <c r="E62" s="35">
        <v>0</v>
      </c>
      <c r="F62" s="86">
        <v>40000</v>
      </c>
      <c r="G62" s="189" t="s">
        <v>123</v>
      </c>
      <c r="H62" s="190"/>
      <c r="I62" s="183"/>
    </row>
    <row r="63" spans="1:10" s="5" customFormat="1" ht="25.05" customHeight="1" x14ac:dyDescent="0.3">
      <c r="A63" s="151">
        <v>6</v>
      </c>
      <c r="B63" s="180" t="s">
        <v>111</v>
      </c>
      <c r="C63" s="181"/>
      <c r="D63" s="35"/>
      <c r="E63" s="35"/>
      <c r="F63" s="86"/>
      <c r="G63" s="189"/>
      <c r="H63" s="190"/>
      <c r="I63" s="207"/>
    </row>
    <row r="64" spans="1:10" s="5" customFormat="1" ht="34.200000000000003" customHeight="1" x14ac:dyDescent="0.3">
      <c r="A64" s="151"/>
      <c r="B64" s="180" t="s">
        <v>112</v>
      </c>
      <c r="C64" s="181"/>
      <c r="D64" s="35"/>
      <c r="E64" s="35"/>
      <c r="F64" s="86">
        <v>1200</v>
      </c>
      <c r="G64" s="189" t="s">
        <v>123</v>
      </c>
      <c r="H64" s="190"/>
      <c r="I64" s="208"/>
    </row>
    <row r="65" spans="1:9" s="5" customFormat="1" ht="42.6" customHeight="1" x14ac:dyDescent="0.3">
      <c r="A65" s="151"/>
      <c r="B65" s="180" t="s">
        <v>119</v>
      </c>
      <c r="C65" s="181"/>
      <c r="D65" s="35"/>
      <c r="E65" s="35"/>
      <c r="F65" s="86">
        <v>5000</v>
      </c>
      <c r="G65" s="189" t="s">
        <v>121</v>
      </c>
      <c r="H65" s="190"/>
      <c r="I65" s="209"/>
    </row>
    <row r="66" spans="1:9" s="5" customFormat="1" ht="36.6" customHeight="1" x14ac:dyDescent="0.3">
      <c r="A66" s="91" t="s">
        <v>130</v>
      </c>
      <c r="B66" s="195" t="s">
        <v>131</v>
      </c>
      <c r="C66" s="203"/>
      <c r="D66" s="52"/>
      <c r="E66" s="53"/>
      <c r="F66" s="56"/>
      <c r="G66" s="189" t="s">
        <v>127</v>
      </c>
      <c r="H66" s="192"/>
      <c r="I66" s="275" t="s">
        <v>175</v>
      </c>
    </row>
    <row r="67" spans="1:9" s="5" customFormat="1" ht="42.6" customHeight="1" x14ac:dyDescent="0.3">
      <c r="A67" s="91"/>
      <c r="B67" s="195" t="s">
        <v>128</v>
      </c>
      <c r="C67" s="196"/>
      <c r="D67" s="92">
        <v>0</v>
      </c>
      <c r="E67" s="93">
        <v>0</v>
      </c>
      <c r="F67" s="155">
        <v>15000</v>
      </c>
      <c r="G67" s="191" t="s">
        <v>134</v>
      </c>
      <c r="H67" s="192"/>
      <c r="I67" s="276"/>
    </row>
    <row r="68" spans="1:9" s="5" customFormat="1" ht="42.6" customHeight="1" x14ac:dyDescent="0.3">
      <c r="A68" s="91"/>
      <c r="B68" s="195" t="s">
        <v>58</v>
      </c>
      <c r="C68" s="196"/>
      <c r="D68" s="92">
        <v>0</v>
      </c>
      <c r="E68" s="93">
        <v>0</v>
      </c>
      <c r="F68" s="155">
        <v>2000</v>
      </c>
      <c r="G68" s="191" t="s">
        <v>163</v>
      </c>
      <c r="H68" s="192"/>
      <c r="I68" s="276"/>
    </row>
    <row r="69" spans="1:9" s="5" customFormat="1" ht="42.6" customHeight="1" x14ac:dyDescent="0.3">
      <c r="A69" s="91"/>
      <c r="B69" s="195" t="s">
        <v>59</v>
      </c>
      <c r="C69" s="196"/>
      <c r="D69" s="92">
        <v>0</v>
      </c>
      <c r="E69" s="93">
        <v>0</v>
      </c>
      <c r="F69" s="155">
        <v>600</v>
      </c>
      <c r="G69" s="191" t="s">
        <v>163</v>
      </c>
      <c r="H69" s="192"/>
      <c r="I69" s="276"/>
    </row>
    <row r="70" spans="1:9" s="5" customFormat="1" ht="42.6" customHeight="1" x14ac:dyDescent="0.3">
      <c r="A70" s="91"/>
      <c r="B70" s="195" t="s">
        <v>60</v>
      </c>
      <c r="C70" s="196"/>
      <c r="D70" s="92">
        <v>0</v>
      </c>
      <c r="E70" s="93">
        <v>0</v>
      </c>
      <c r="F70" s="155">
        <v>2000</v>
      </c>
      <c r="G70" s="191" t="s">
        <v>163</v>
      </c>
      <c r="H70" s="192"/>
      <c r="I70" s="276"/>
    </row>
    <row r="71" spans="1:9" s="5" customFormat="1" ht="36.6" customHeight="1" x14ac:dyDescent="0.3">
      <c r="A71" s="91"/>
      <c r="B71" s="195" t="s">
        <v>57</v>
      </c>
      <c r="C71" s="196"/>
      <c r="D71" s="92">
        <v>0</v>
      </c>
      <c r="E71" s="93">
        <v>0</v>
      </c>
      <c r="F71" s="155">
        <v>1000</v>
      </c>
      <c r="G71" s="191" t="s">
        <v>163</v>
      </c>
      <c r="H71" s="192"/>
      <c r="I71" s="276"/>
    </row>
    <row r="72" spans="1:9" s="5" customFormat="1" ht="37.799999999999997" customHeight="1" x14ac:dyDescent="0.3">
      <c r="A72" s="91"/>
      <c r="B72" s="197" t="s">
        <v>129</v>
      </c>
      <c r="C72" s="198"/>
      <c r="D72" s="92"/>
      <c r="E72" s="93"/>
      <c r="F72" s="155">
        <v>4000</v>
      </c>
      <c r="G72" s="191" t="s">
        <v>163</v>
      </c>
      <c r="H72" s="192"/>
      <c r="I72" s="277"/>
    </row>
    <row r="73" spans="1:9" s="84" customFormat="1" ht="42.6" customHeight="1" x14ac:dyDescent="0.3">
      <c r="A73" s="260" t="s">
        <v>132</v>
      </c>
      <c r="B73" s="260"/>
      <c r="C73" s="260"/>
      <c r="D73" s="85"/>
      <c r="E73" s="85"/>
      <c r="F73" s="87">
        <f>SUM(F58:F72)</f>
        <v>396800</v>
      </c>
      <c r="G73" s="193"/>
      <c r="H73" s="194"/>
      <c r="I73" s="120"/>
    </row>
  </sheetData>
  <sheetProtection algorithmName="SHA-512" hashValue="rgYw0Dd1SO9shxBzT4yb0WE6pIhbBIH5EDKz74P14pSrW46c+J0kaYaNo0DuwnrHsy6heNjSYReehh4ZiEwsUw==" saltValue="9C7Ze9wgMdDqNpNId1dQlg==" spinCount="100000" sheet="1" formatCells="0" formatColumns="0" formatRows="0" insertColumns="0" insertRows="0" insertHyperlinks="0" deleteColumns="0" deleteRows="0" sort="0" autoFilter="0" pivotTables="0"/>
  <mergeCells count="99">
    <mergeCell ref="A35:C35"/>
    <mergeCell ref="A48:C48"/>
    <mergeCell ref="B43:C43"/>
    <mergeCell ref="A36:H36"/>
    <mergeCell ref="B37:C37"/>
    <mergeCell ref="B40:C40"/>
    <mergeCell ref="B38:C38"/>
    <mergeCell ref="B39:C39"/>
    <mergeCell ref="A37:A39"/>
    <mergeCell ref="B41:C41"/>
    <mergeCell ref="B42:C42"/>
    <mergeCell ref="A73:C73"/>
    <mergeCell ref="G13:H13"/>
    <mergeCell ref="A13:C13"/>
    <mergeCell ref="B26:C26"/>
    <mergeCell ref="A19:I19"/>
    <mergeCell ref="B17:C18"/>
    <mergeCell ref="A17:A18"/>
    <mergeCell ref="I17:I18"/>
    <mergeCell ref="D17:E17"/>
    <mergeCell ref="F17:G17"/>
    <mergeCell ref="B34:C34"/>
    <mergeCell ref="B22:C22"/>
    <mergeCell ref="B45:C45"/>
    <mergeCell ref="B44:C44"/>
    <mergeCell ref="I66:I72"/>
    <mergeCell ref="A52:I52"/>
    <mergeCell ref="B23:C23"/>
    <mergeCell ref="B20:C20"/>
    <mergeCell ref="B28:C28"/>
    <mergeCell ref="B21:C21"/>
    <mergeCell ref="A7:I7"/>
    <mergeCell ref="G8:H8"/>
    <mergeCell ref="A9:I9"/>
    <mergeCell ref="A15:I15"/>
    <mergeCell ref="B16:H16"/>
    <mergeCell ref="B8:C8"/>
    <mergeCell ref="B11:C11"/>
    <mergeCell ref="B12:C12"/>
    <mergeCell ref="G11:H11"/>
    <mergeCell ref="G12:H12"/>
    <mergeCell ref="G10:H10"/>
    <mergeCell ref="B32:C32"/>
    <mergeCell ref="B33:C33"/>
    <mergeCell ref="B24:C24"/>
    <mergeCell ref="B25:C25"/>
    <mergeCell ref="A30:H30"/>
    <mergeCell ref="B27:C27"/>
    <mergeCell ref="A29:C29"/>
    <mergeCell ref="B31:C31"/>
    <mergeCell ref="B64:C64"/>
    <mergeCell ref="B50:C50"/>
    <mergeCell ref="B47:C47"/>
    <mergeCell ref="G63:H63"/>
    <mergeCell ref="G64:H64"/>
    <mergeCell ref="A56:I56"/>
    <mergeCell ref="I63:I65"/>
    <mergeCell ref="G57:I57"/>
    <mergeCell ref="G55:I55"/>
    <mergeCell ref="B65:C65"/>
    <mergeCell ref="B57:C57"/>
    <mergeCell ref="B55:C55"/>
    <mergeCell ref="G65:H65"/>
    <mergeCell ref="B63:C63"/>
    <mergeCell ref="B71:C71"/>
    <mergeCell ref="B72:C72"/>
    <mergeCell ref="G58:H58"/>
    <mergeCell ref="G60:H60"/>
    <mergeCell ref="F1:I1"/>
    <mergeCell ref="F2:I2"/>
    <mergeCell ref="F3:I3"/>
    <mergeCell ref="H4:I4"/>
    <mergeCell ref="F5:I5"/>
    <mergeCell ref="B66:C66"/>
    <mergeCell ref="B67:C67"/>
    <mergeCell ref="B68:C68"/>
    <mergeCell ref="B69:C69"/>
    <mergeCell ref="B70:C70"/>
    <mergeCell ref="G61:H61"/>
    <mergeCell ref="G62:H62"/>
    <mergeCell ref="G71:H71"/>
    <mergeCell ref="G72:H72"/>
    <mergeCell ref="G73:H73"/>
    <mergeCell ref="G66:H66"/>
    <mergeCell ref="G67:H67"/>
    <mergeCell ref="G68:H68"/>
    <mergeCell ref="G69:H69"/>
    <mergeCell ref="G70:H70"/>
    <mergeCell ref="I38:I39"/>
    <mergeCell ref="A54:I54"/>
    <mergeCell ref="B60:C60"/>
    <mergeCell ref="B61:C61"/>
    <mergeCell ref="B58:C58"/>
    <mergeCell ref="B59:C59"/>
    <mergeCell ref="I58:I62"/>
    <mergeCell ref="A49:C49"/>
    <mergeCell ref="B46:C46"/>
    <mergeCell ref="B62:C62"/>
    <mergeCell ref="G59:H59"/>
  </mergeCells>
  <pageMargins left="0.31496062992125984" right="0.31496062992125984" top="0.35433070866141736" bottom="0.35433070866141736" header="0.31496062992125984" footer="0.31496062992125984"/>
  <pageSetup paperSize="9" scale="55" fitToHeight="0" orientation="landscape" verticalDpi="0" r:id="rId1"/>
  <rowBreaks count="2" manualBreakCount="2">
    <brk id="29" max="8" man="1"/>
    <brk id="50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B2418-9094-45DB-BC86-C106C9A033D9}">
  <dimension ref="A1:J62"/>
  <sheetViews>
    <sheetView topLeftCell="A4" zoomScale="62" zoomScaleNormal="62" workbookViewId="0">
      <selection activeCell="D6" sqref="D6:E6"/>
    </sheetView>
  </sheetViews>
  <sheetFormatPr defaultRowHeight="17.399999999999999" x14ac:dyDescent="0.3"/>
  <cols>
    <col min="3" max="3" width="47.77734375" customWidth="1"/>
    <col min="4" max="4" width="104.44140625" customWidth="1"/>
    <col min="5" max="5" width="22.88671875" customWidth="1"/>
    <col min="6" max="6" width="126.88671875" style="15" customWidth="1"/>
  </cols>
  <sheetData>
    <row r="1" spans="1:8" x14ac:dyDescent="0.3">
      <c r="D1" s="201"/>
      <c r="E1" s="201"/>
    </row>
    <row r="3" spans="1:8" ht="90.6" customHeight="1" x14ac:dyDescent="0.3">
      <c r="A3" s="304" t="s">
        <v>49</v>
      </c>
      <c r="B3" s="305"/>
      <c r="C3" s="305"/>
      <c r="D3" s="305"/>
      <c r="E3" s="305"/>
      <c r="F3" s="306"/>
    </row>
    <row r="4" spans="1:8" ht="36" customHeight="1" x14ac:dyDescent="0.3">
      <c r="A4" s="26" t="s">
        <v>1</v>
      </c>
      <c r="B4" s="347" t="s">
        <v>2</v>
      </c>
      <c r="C4" s="348"/>
      <c r="D4" s="309" t="s">
        <v>43</v>
      </c>
      <c r="E4" s="177"/>
      <c r="F4" s="25" t="s">
        <v>56</v>
      </c>
      <c r="H4" t="s">
        <v>12</v>
      </c>
    </row>
    <row r="5" spans="1:8" ht="37.200000000000003" customHeight="1" x14ac:dyDescent="0.3">
      <c r="A5" s="351" t="s">
        <v>4</v>
      </c>
      <c r="B5" s="259"/>
      <c r="C5" s="259"/>
      <c r="D5" s="259"/>
      <c r="E5" s="259"/>
      <c r="F5" s="29"/>
    </row>
    <row r="6" spans="1:8" s="11" customFormat="1" ht="249.6" customHeight="1" x14ac:dyDescent="0.25">
      <c r="A6" s="46" t="s">
        <v>5</v>
      </c>
      <c r="B6" s="325" t="s">
        <v>10</v>
      </c>
      <c r="C6" s="325"/>
      <c r="D6" s="307" t="s">
        <v>133</v>
      </c>
      <c r="E6" s="308"/>
      <c r="F6" s="49" t="s">
        <v>70</v>
      </c>
    </row>
    <row r="7" spans="1:8" s="11" customFormat="1" ht="135.6" x14ac:dyDescent="0.25">
      <c r="A7" s="46">
        <v>2</v>
      </c>
      <c r="B7" s="325" t="s">
        <v>11</v>
      </c>
      <c r="C7" s="326"/>
      <c r="D7" s="310" t="s">
        <v>185</v>
      </c>
      <c r="E7" s="246"/>
      <c r="F7" s="50" t="s">
        <v>71</v>
      </c>
    </row>
    <row r="8" spans="1:8" s="11" customFormat="1" ht="49.2" customHeight="1" x14ac:dyDescent="0.25">
      <c r="A8" s="27"/>
      <c r="B8" s="330" t="s">
        <v>81</v>
      </c>
      <c r="C8" s="331"/>
      <c r="D8" s="332"/>
      <c r="E8" s="332"/>
      <c r="F8" s="333"/>
    </row>
    <row r="9" spans="1:8" s="11" customFormat="1" ht="18" customHeight="1" x14ac:dyDescent="0.3">
      <c r="A9" s="327" t="s">
        <v>6</v>
      </c>
      <c r="B9" s="328"/>
      <c r="C9" s="329"/>
      <c r="D9" s="30"/>
      <c r="E9" s="48"/>
      <c r="F9" s="31"/>
    </row>
    <row r="10" spans="1:8" x14ac:dyDescent="0.3">
      <c r="A10" s="334" t="s">
        <v>13</v>
      </c>
      <c r="B10" s="335"/>
      <c r="C10" s="335"/>
      <c r="D10" s="336"/>
      <c r="E10" s="336"/>
      <c r="F10" s="337"/>
    </row>
    <row r="11" spans="1:8" ht="34.200000000000003" customHeight="1" x14ac:dyDescent="0.3">
      <c r="A11" s="32" t="s">
        <v>5</v>
      </c>
      <c r="B11" s="340" t="s">
        <v>15</v>
      </c>
      <c r="C11" s="341"/>
      <c r="D11" s="342"/>
      <c r="E11" s="342"/>
      <c r="F11" s="343"/>
    </row>
    <row r="12" spans="1:8" s="5" customFormat="1" ht="34.200000000000003" customHeight="1" x14ac:dyDescent="0.3">
      <c r="A12" s="319"/>
      <c r="B12" s="321" t="s">
        <v>22</v>
      </c>
      <c r="C12" s="322"/>
      <c r="D12" s="344" t="s">
        <v>43</v>
      </c>
      <c r="E12" s="100" t="s">
        <v>42</v>
      </c>
      <c r="F12" s="338" t="s">
        <v>44</v>
      </c>
    </row>
    <row r="13" spans="1:8" s="5" customFormat="1" ht="85.2" customHeight="1" x14ac:dyDescent="0.3">
      <c r="A13" s="320"/>
      <c r="B13" s="323"/>
      <c r="C13" s="324"/>
      <c r="D13" s="259"/>
      <c r="E13" s="99" t="s">
        <v>20</v>
      </c>
      <c r="F13" s="339"/>
    </row>
    <row r="14" spans="1:8" s="5" customFormat="1" ht="84.6" customHeight="1" x14ac:dyDescent="0.3">
      <c r="A14" s="121" t="s">
        <v>14</v>
      </c>
      <c r="B14" s="227" t="s">
        <v>188</v>
      </c>
      <c r="C14" s="228"/>
      <c r="D14" s="37" t="s">
        <v>186</v>
      </c>
      <c r="E14" s="14" t="s">
        <v>45</v>
      </c>
      <c r="F14" s="109" t="s">
        <v>187</v>
      </c>
    </row>
    <row r="15" spans="1:8" s="5" customFormat="1" ht="27" customHeight="1" x14ac:dyDescent="0.3">
      <c r="A15" s="312" t="s">
        <v>17</v>
      </c>
      <c r="B15" s="227" t="s">
        <v>16</v>
      </c>
      <c r="C15" s="314"/>
      <c r="D15" s="110" t="s">
        <v>135</v>
      </c>
      <c r="E15" s="14" t="s">
        <v>45</v>
      </c>
      <c r="F15" s="109"/>
    </row>
    <row r="16" spans="1:8" s="5" customFormat="1" ht="75" customHeight="1" x14ac:dyDescent="0.3">
      <c r="A16" s="313"/>
      <c r="B16" s="315"/>
      <c r="C16" s="316"/>
      <c r="D16" s="36" t="s">
        <v>136</v>
      </c>
      <c r="E16" s="14" t="s">
        <v>45</v>
      </c>
      <c r="F16" s="111" t="s">
        <v>137</v>
      </c>
    </row>
    <row r="17" spans="1:6" s="5" customFormat="1" ht="83.4" customHeight="1" x14ac:dyDescent="0.3">
      <c r="A17" s="51" t="s">
        <v>23</v>
      </c>
      <c r="B17" s="219" t="s">
        <v>73</v>
      </c>
      <c r="C17" s="219"/>
      <c r="D17" s="36" t="s">
        <v>138</v>
      </c>
      <c r="E17" s="23" t="s">
        <v>45</v>
      </c>
      <c r="F17" s="109" t="s">
        <v>21</v>
      </c>
    </row>
    <row r="18" spans="1:6" s="5" customFormat="1" ht="43.8" customHeight="1" x14ac:dyDescent="0.3">
      <c r="A18" s="51" t="s">
        <v>24</v>
      </c>
      <c r="B18" s="219" t="s">
        <v>25</v>
      </c>
      <c r="C18" s="220"/>
      <c r="D18" s="36" t="s">
        <v>139</v>
      </c>
      <c r="E18" s="23" t="s">
        <v>45</v>
      </c>
      <c r="F18" s="109" t="s">
        <v>191</v>
      </c>
    </row>
    <row r="19" spans="1:6" s="5" customFormat="1" ht="40.799999999999997" customHeight="1" x14ac:dyDescent="0.3">
      <c r="A19" s="51" t="s">
        <v>27</v>
      </c>
      <c r="B19" s="219" t="s">
        <v>26</v>
      </c>
      <c r="C19" s="220"/>
      <c r="D19" s="36" t="s">
        <v>140</v>
      </c>
      <c r="E19" s="23" t="s">
        <v>45</v>
      </c>
      <c r="F19" s="109" t="s">
        <v>141</v>
      </c>
    </row>
    <row r="20" spans="1:6" s="5" customFormat="1" ht="64.8" customHeight="1" x14ac:dyDescent="0.3">
      <c r="A20" s="51" t="s">
        <v>28</v>
      </c>
      <c r="B20" s="217" t="s">
        <v>37</v>
      </c>
      <c r="C20" s="218"/>
      <c r="D20" s="36" t="s">
        <v>156</v>
      </c>
      <c r="E20" s="23" t="s">
        <v>45</v>
      </c>
      <c r="F20" s="109" t="s">
        <v>155</v>
      </c>
    </row>
    <row r="21" spans="1:6" s="5" customFormat="1" ht="64.8" customHeight="1" x14ac:dyDescent="0.3">
      <c r="A21" s="51" t="s">
        <v>84</v>
      </c>
      <c r="B21" s="217" t="s">
        <v>83</v>
      </c>
      <c r="C21" s="218"/>
      <c r="D21" s="36" t="s">
        <v>193</v>
      </c>
      <c r="E21" s="23" t="s">
        <v>45</v>
      </c>
      <c r="F21" s="109" t="s">
        <v>192</v>
      </c>
    </row>
    <row r="22" spans="1:6" s="5" customFormat="1" ht="30" x14ac:dyDescent="0.3">
      <c r="A22" s="51" t="s">
        <v>85</v>
      </c>
      <c r="B22" s="217" t="s">
        <v>39</v>
      </c>
      <c r="C22" s="218"/>
      <c r="D22" s="36" t="s">
        <v>142</v>
      </c>
      <c r="E22" s="23" t="s">
        <v>45</v>
      </c>
      <c r="F22" s="109" t="s">
        <v>143</v>
      </c>
    </row>
    <row r="23" spans="1:6" s="5" customFormat="1" ht="37.799999999999997" customHeight="1" x14ac:dyDescent="0.3">
      <c r="A23" s="221" t="s">
        <v>29</v>
      </c>
      <c r="B23" s="222"/>
      <c r="C23" s="222"/>
      <c r="D23" s="222"/>
      <c r="E23" s="222"/>
      <c r="F23" s="94"/>
    </row>
    <row r="24" spans="1:6" s="5" customFormat="1" ht="39.6" customHeight="1" x14ac:dyDescent="0.3">
      <c r="A24" s="105" t="s">
        <v>30</v>
      </c>
      <c r="B24" s="217" t="s">
        <v>31</v>
      </c>
      <c r="C24" s="353"/>
      <c r="D24" s="112"/>
      <c r="E24" s="23" t="s">
        <v>45</v>
      </c>
      <c r="F24" s="95"/>
    </row>
    <row r="25" spans="1:6" s="5" customFormat="1" ht="34.799999999999997" x14ac:dyDescent="0.3">
      <c r="A25" s="105"/>
      <c r="B25" s="217" t="s">
        <v>48</v>
      </c>
      <c r="C25" s="218"/>
      <c r="D25" s="113" t="s">
        <v>51</v>
      </c>
      <c r="E25" s="23" t="s">
        <v>45</v>
      </c>
      <c r="F25" s="317"/>
    </row>
    <row r="26" spans="1:6" s="5" customFormat="1" x14ac:dyDescent="0.3">
      <c r="A26" s="105"/>
      <c r="B26" s="217" t="s">
        <v>92</v>
      </c>
      <c r="C26" s="218"/>
      <c r="D26" s="113" t="s">
        <v>144</v>
      </c>
      <c r="E26" s="23" t="s">
        <v>45</v>
      </c>
      <c r="F26" s="318"/>
    </row>
    <row r="27" spans="1:6" s="5" customFormat="1" ht="84.6" customHeight="1" x14ac:dyDescent="0.3">
      <c r="A27" s="105" t="s">
        <v>89</v>
      </c>
      <c r="B27" s="217" t="s">
        <v>50</v>
      </c>
      <c r="C27" s="218"/>
      <c r="D27" s="36" t="s">
        <v>145</v>
      </c>
      <c r="E27" s="23" t="s">
        <v>45</v>
      </c>
      <c r="F27" s="95" t="s">
        <v>146</v>
      </c>
    </row>
    <row r="28" spans="1:6" s="5" customFormat="1" ht="28.2" customHeight="1" x14ac:dyDescent="0.3">
      <c r="A28" s="221" t="s">
        <v>34</v>
      </c>
      <c r="B28" s="222"/>
      <c r="C28" s="222"/>
      <c r="D28" s="222"/>
      <c r="E28" s="222"/>
      <c r="F28" s="39"/>
    </row>
    <row r="29" spans="1:6" s="5" customFormat="1" ht="47.4" customHeight="1" x14ac:dyDescent="0.3">
      <c r="A29" s="285" t="s">
        <v>94</v>
      </c>
      <c r="B29" s="280" t="s">
        <v>40</v>
      </c>
      <c r="C29" s="281"/>
      <c r="D29" s="114"/>
      <c r="E29" s="115"/>
      <c r="F29" s="20"/>
    </row>
    <row r="30" spans="1:6" s="5" customFormat="1" x14ac:dyDescent="0.3">
      <c r="A30" s="286"/>
      <c r="B30" s="187" t="s">
        <v>35</v>
      </c>
      <c r="C30" s="188"/>
      <c r="D30" s="116" t="s">
        <v>147</v>
      </c>
      <c r="E30" s="115"/>
      <c r="F30" s="294" t="s">
        <v>65</v>
      </c>
    </row>
    <row r="31" spans="1:6" s="5" customFormat="1" x14ac:dyDescent="0.3">
      <c r="A31" s="286"/>
      <c r="B31" s="187" t="s">
        <v>36</v>
      </c>
      <c r="C31" s="311"/>
      <c r="D31" s="116" t="s">
        <v>148</v>
      </c>
      <c r="E31" s="115"/>
      <c r="F31" s="277"/>
    </row>
    <row r="32" spans="1:6" s="5" customFormat="1" ht="34.799999999999997" x14ac:dyDescent="0.3">
      <c r="A32" s="117" t="s">
        <v>95</v>
      </c>
      <c r="B32" s="187" t="s">
        <v>66</v>
      </c>
      <c r="C32" s="188"/>
      <c r="D32" s="116" t="s">
        <v>149</v>
      </c>
      <c r="E32" s="115"/>
      <c r="F32" s="95" t="s">
        <v>68</v>
      </c>
    </row>
    <row r="33" spans="1:10" s="5" customFormat="1" ht="87" x14ac:dyDescent="0.3">
      <c r="A33" s="117" t="s">
        <v>96</v>
      </c>
      <c r="B33" s="187" t="s">
        <v>67</v>
      </c>
      <c r="C33" s="311"/>
      <c r="D33" s="116" t="s">
        <v>150</v>
      </c>
      <c r="E33" s="115"/>
      <c r="F33" s="20" t="s">
        <v>69</v>
      </c>
    </row>
    <row r="34" spans="1:10" s="5" customFormat="1" ht="99" customHeight="1" x14ac:dyDescent="0.3">
      <c r="A34" s="118" t="s">
        <v>98</v>
      </c>
      <c r="B34" s="187" t="s">
        <v>151</v>
      </c>
      <c r="C34" s="188"/>
      <c r="D34" s="33" t="s">
        <v>152</v>
      </c>
      <c r="E34" s="119"/>
      <c r="F34" s="20" t="s">
        <v>190</v>
      </c>
    </row>
    <row r="35" spans="1:10" s="5" customFormat="1" ht="69.599999999999994" x14ac:dyDescent="0.3">
      <c r="A35" s="118" t="s">
        <v>99</v>
      </c>
      <c r="B35" s="187" t="s">
        <v>153</v>
      </c>
      <c r="C35" s="203"/>
      <c r="D35" s="33" t="s">
        <v>189</v>
      </c>
      <c r="E35" s="119"/>
      <c r="F35" s="20" t="s">
        <v>154</v>
      </c>
    </row>
    <row r="36" spans="1:10" ht="34.799999999999997" customHeight="1" x14ac:dyDescent="0.3">
      <c r="A36" s="12" t="s">
        <v>100</v>
      </c>
      <c r="B36" s="187" t="s">
        <v>38</v>
      </c>
      <c r="C36" s="203"/>
      <c r="D36" s="42" t="s">
        <v>157</v>
      </c>
      <c r="E36" s="18"/>
      <c r="F36" s="28" t="s">
        <v>159</v>
      </c>
    </row>
    <row r="37" spans="1:10" ht="18" x14ac:dyDescent="0.3">
      <c r="A37" s="12" t="s">
        <v>108</v>
      </c>
      <c r="B37" s="187" t="s">
        <v>102</v>
      </c>
      <c r="C37" s="203"/>
      <c r="D37" s="42" t="s">
        <v>157</v>
      </c>
      <c r="E37" s="17"/>
      <c r="F37" s="28" t="s">
        <v>170</v>
      </c>
    </row>
    <row r="38" spans="1:10" ht="18" customHeight="1" x14ac:dyDescent="0.3">
      <c r="A38" s="13" t="s">
        <v>109</v>
      </c>
      <c r="B38" s="187" t="s">
        <v>101</v>
      </c>
      <c r="C38" s="188"/>
      <c r="D38" s="95" t="s">
        <v>80</v>
      </c>
      <c r="E38" s="19"/>
      <c r="F38" s="287" t="s">
        <v>171</v>
      </c>
    </row>
    <row r="39" spans="1:10" ht="18" x14ac:dyDescent="0.3">
      <c r="A39" s="13" t="s">
        <v>110</v>
      </c>
      <c r="B39" s="345" t="s">
        <v>158</v>
      </c>
      <c r="C39" s="346"/>
      <c r="D39" s="97" t="s">
        <v>114</v>
      </c>
      <c r="E39" s="98"/>
      <c r="F39" s="208"/>
    </row>
    <row r="40" spans="1:10" ht="18" x14ac:dyDescent="0.3">
      <c r="A40" s="96"/>
      <c r="B40" s="352" t="s">
        <v>160</v>
      </c>
      <c r="C40" s="352"/>
      <c r="D40" s="42" t="s">
        <v>172</v>
      </c>
      <c r="E40" s="17"/>
      <c r="F40" s="28"/>
    </row>
    <row r="41" spans="1:10" x14ac:dyDescent="0.3">
      <c r="F41" s="69"/>
    </row>
    <row r="42" spans="1:10" ht="21" x14ac:dyDescent="0.4">
      <c r="A42" s="349" t="s">
        <v>117</v>
      </c>
      <c r="B42" s="350"/>
      <c r="C42" s="350"/>
      <c r="D42" s="350"/>
      <c r="E42" s="106"/>
      <c r="F42" s="106"/>
      <c r="G42" s="107"/>
      <c r="H42" s="107"/>
      <c r="I42" s="90"/>
      <c r="J42" s="90"/>
    </row>
    <row r="43" spans="1:10" s="90" customFormat="1" x14ac:dyDescent="0.3">
      <c r="H43" s="69"/>
    </row>
    <row r="44" spans="1:10" s="90" customFormat="1" x14ac:dyDescent="0.3">
      <c r="A44" s="299" t="s">
        <v>125</v>
      </c>
      <c r="B44" s="303"/>
      <c r="C44" s="303"/>
      <c r="D44" s="303"/>
      <c r="E44" s="104"/>
      <c r="F44" s="104"/>
      <c r="G44" s="104"/>
      <c r="H44" s="57"/>
    </row>
    <row r="45" spans="1:10" ht="70.2" customHeight="1" x14ac:dyDescent="0.3">
      <c r="A45" s="89" t="s">
        <v>5</v>
      </c>
      <c r="B45" s="296" t="s">
        <v>118</v>
      </c>
      <c r="C45" s="296"/>
      <c r="D45" s="28" t="s">
        <v>161</v>
      </c>
      <c r="E45" s="103"/>
      <c r="F45" s="297"/>
      <c r="G45" s="298"/>
      <c r="H45" s="69"/>
      <c r="I45" s="90"/>
      <c r="J45" s="90"/>
    </row>
    <row r="46" spans="1:10" x14ac:dyDescent="0.3">
      <c r="A46" s="301" t="s">
        <v>126</v>
      </c>
      <c r="B46" s="302"/>
      <c r="C46" s="302"/>
      <c r="D46" s="302"/>
      <c r="E46" s="103"/>
      <c r="F46" s="103"/>
      <c r="G46" s="103"/>
      <c r="H46" s="69"/>
      <c r="I46" s="90"/>
      <c r="J46" s="90"/>
    </row>
    <row r="47" spans="1:10" ht="52.2" x14ac:dyDescent="0.3">
      <c r="A47" s="41" t="s">
        <v>1</v>
      </c>
      <c r="B47" s="215" t="s">
        <v>116</v>
      </c>
      <c r="C47" s="215"/>
      <c r="D47" s="41" t="s">
        <v>43</v>
      </c>
      <c r="E47" s="65"/>
      <c r="F47" s="299"/>
      <c r="G47" s="300"/>
      <c r="H47" s="88"/>
      <c r="I47" s="90"/>
      <c r="J47" s="90"/>
    </row>
    <row r="48" spans="1:10" s="5" customFormat="1" x14ac:dyDescent="0.3">
      <c r="A48" s="47">
        <v>1</v>
      </c>
      <c r="B48" s="181" t="s">
        <v>32</v>
      </c>
      <c r="C48" s="181"/>
      <c r="D48" s="20" t="s">
        <v>162</v>
      </c>
      <c r="E48" s="101"/>
      <c r="F48" s="292"/>
      <c r="G48" s="293"/>
      <c r="H48" s="57"/>
      <c r="I48" s="108"/>
      <c r="J48" s="108"/>
    </row>
    <row r="49" spans="1:10" s="5" customFormat="1" ht="40.200000000000003" customHeight="1" x14ac:dyDescent="0.3">
      <c r="A49" s="47">
        <v>2</v>
      </c>
      <c r="B49" s="181" t="s">
        <v>55</v>
      </c>
      <c r="C49" s="181"/>
      <c r="D49" s="20" t="s">
        <v>165</v>
      </c>
      <c r="E49" s="101"/>
      <c r="F49" s="292"/>
      <c r="G49" s="293"/>
      <c r="H49" s="57"/>
      <c r="I49" s="108"/>
      <c r="J49" s="108"/>
    </row>
    <row r="50" spans="1:10" s="5" customFormat="1" ht="37.200000000000003" customHeight="1" x14ac:dyDescent="0.3">
      <c r="A50" s="47">
        <v>3</v>
      </c>
      <c r="B50" s="181" t="s">
        <v>120</v>
      </c>
      <c r="C50" s="181"/>
      <c r="D50" s="207" t="s">
        <v>166</v>
      </c>
      <c r="E50" s="101"/>
      <c r="F50" s="292"/>
      <c r="G50" s="293"/>
      <c r="H50" s="57"/>
      <c r="I50" s="108"/>
      <c r="J50" s="108"/>
    </row>
    <row r="51" spans="1:10" s="5" customFormat="1" x14ac:dyDescent="0.3">
      <c r="A51" s="47">
        <v>4</v>
      </c>
      <c r="B51" s="181" t="s">
        <v>62</v>
      </c>
      <c r="C51" s="181"/>
      <c r="D51" s="208"/>
      <c r="E51" s="101"/>
      <c r="F51" s="292"/>
      <c r="G51" s="293"/>
      <c r="H51" s="57"/>
      <c r="I51" s="108"/>
      <c r="J51" s="108"/>
    </row>
    <row r="52" spans="1:10" s="5" customFormat="1" ht="37.200000000000003" customHeight="1" x14ac:dyDescent="0.3">
      <c r="A52" s="47">
        <v>5</v>
      </c>
      <c r="B52" s="181" t="s">
        <v>63</v>
      </c>
      <c r="C52" s="181"/>
      <c r="D52" s="209"/>
      <c r="E52" s="101"/>
      <c r="F52" s="292"/>
      <c r="G52" s="293"/>
      <c r="H52" s="57"/>
      <c r="I52" s="108"/>
      <c r="J52" s="108"/>
    </row>
    <row r="53" spans="1:10" s="5" customFormat="1" ht="37.200000000000003" customHeight="1" x14ac:dyDescent="0.3">
      <c r="A53" s="47">
        <v>6</v>
      </c>
      <c r="B53" s="181" t="s">
        <v>111</v>
      </c>
      <c r="C53" s="181"/>
      <c r="D53" s="20"/>
      <c r="E53" s="101"/>
      <c r="F53" s="292"/>
      <c r="G53" s="293"/>
      <c r="H53" s="57"/>
      <c r="I53" s="108"/>
      <c r="J53" s="108"/>
    </row>
    <row r="54" spans="1:10" s="5" customFormat="1" ht="37.200000000000003" customHeight="1" x14ac:dyDescent="0.3">
      <c r="A54" s="47"/>
      <c r="B54" s="181" t="s">
        <v>112</v>
      </c>
      <c r="C54" s="181"/>
      <c r="D54" s="20" t="s">
        <v>168</v>
      </c>
      <c r="E54" s="101"/>
      <c r="F54" s="292"/>
      <c r="G54" s="293"/>
      <c r="H54" s="57"/>
      <c r="I54" s="108"/>
      <c r="J54" s="108"/>
    </row>
    <row r="55" spans="1:10" s="5" customFormat="1" ht="60.6" customHeight="1" x14ac:dyDescent="0.3">
      <c r="A55" s="47"/>
      <c r="B55" s="181" t="s">
        <v>119</v>
      </c>
      <c r="C55" s="181"/>
      <c r="D55" s="20" t="s">
        <v>169</v>
      </c>
      <c r="E55" s="101"/>
      <c r="F55" s="292"/>
      <c r="G55" s="293"/>
      <c r="H55" s="57"/>
      <c r="I55" s="108"/>
      <c r="J55" s="108"/>
    </row>
    <row r="56" spans="1:10" s="5" customFormat="1" x14ac:dyDescent="0.3">
      <c r="A56" s="91" t="s">
        <v>130</v>
      </c>
      <c r="B56" s="288" t="s">
        <v>131</v>
      </c>
      <c r="C56" s="288"/>
      <c r="D56" s="207" t="s">
        <v>167</v>
      </c>
      <c r="E56" s="101"/>
      <c r="F56" s="292"/>
      <c r="G56" s="293"/>
      <c r="H56" s="57"/>
      <c r="I56" s="108"/>
      <c r="J56" s="108"/>
    </row>
    <row r="57" spans="1:10" s="5" customFormat="1" x14ac:dyDescent="0.3">
      <c r="A57" s="91"/>
      <c r="B57" s="288" t="s">
        <v>128</v>
      </c>
      <c r="C57" s="289"/>
      <c r="D57" s="208"/>
      <c r="E57" s="102"/>
      <c r="F57" s="290"/>
      <c r="G57" s="291"/>
      <c r="H57" s="57"/>
      <c r="I57" s="108"/>
      <c r="J57" s="108"/>
    </row>
    <row r="58" spans="1:10" s="5" customFormat="1" x14ac:dyDescent="0.3">
      <c r="A58" s="91"/>
      <c r="B58" s="288" t="s">
        <v>58</v>
      </c>
      <c r="C58" s="289"/>
      <c r="D58" s="208"/>
      <c r="E58" s="102"/>
      <c r="F58" s="290"/>
      <c r="G58" s="291"/>
      <c r="H58" s="57"/>
      <c r="I58" s="108"/>
      <c r="J58" s="108"/>
    </row>
    <row r="59" spans="1:10" s="5" customFormat="1" x14ac:dyDescent="0.3">
      <c r="A59" s="91"/>
      <c r="B59" s="288" t="s">
        <v>59</v>
      </c>
      <c r="C59" s="289"/>
      <c r="D59" s="208"/>
      <c r="E59" s="102"/>
      <c r="F59" s="290"/>
      <c r="G59" s="291"/>
      <c r="H59" s="57"/>
      <c r="I59" s="108"/>
      <c r="J59" s="108"/>
    </row>
    <row r="60" spans="1:10" s="5" customFormat="1" x14ac:dyDescent="0.3">
      <c r="A60" s="91"/>
      <c r="B60" s="288" t="s">
        <v>60</v>
      </c>
      <c r="C60" s="289"/>
      <c r="D60" s="208"/>
      <c r="E60" s="102"/>
      <c r="F60" s="290"/>
      <c r="G60" s="291"/>
      <c r="H60" s="57"/>
      <c r="I60" s="108"/>
      <c r="J60" s="108"/>
    </row>
    <row r="61" spans="1:10" s="5" customFormat="1" x14ac:dyDescent="0.3">
      <c r="A61" s="91"/>
      <c r="B61" s="288" t="s">
        <v>57</v>
      </c>
      <c r="C61" s="289"/>
      <c r="D61" s="208"/>
      <c r="E61" s="102"/>
      <c r="F61" s="290"/>
      <c r="G61" s="291"/>
      <c r="H61" s="57"/>
      <c r="I61" s="108"/>
      <c r="J61" s="108"/>
    </row>
    <row r="62" spans="1:10" s="5" customFormat="1" x14ac:dyDescent="0.3">
      <c r="A62" s="91"/>
      <c r="B62" s="288" t="s">
        <v>129</v>
      </c>
      <c r="C62" s="295"/>
      <c r="D62" s="209"/>
      <c r="E62" s="102"/>
      <c r="F62" s="290"/>
      <c r="G62" s="291"/>
      <c r="H62" s="57"/>
      <c r="I62" s="108"/>
      <c r="J62" s="108"/>
    </row>
  </sheetData>
  <sheetProtection algorithmName="SHA-512" hashValue="B7zhOv2ZYAMGSPraziWs1xcUJgQ9uiH9GG07GsTEcL7/BZTXlPkIuRlQyTzBjxfaPlhQGNWVxyBML/GaoJSGJg==" saltValue="QFTsSVOGNyhldpP9HKbn4Q==" spinCount="100000" sheet="1" formatCells="0" formatColumns="0" formatRows="0" insertColumns="0" insertRows="0" insertHyperlinks="0" deleteColumns="0" deleteRows="0" sort="0" autoFilter="0" pivotTables="0"/>
  <mergeCells count="87">
    <mergeCell ref="A42:D42"/>
    <mergeCell ref="D1:E1"/>
    <mergeCell ref="A5:E5"/>
    <mergeCell ref="B40:C40"/>
    <mergeCell ref="B34:C34"/>
    <mergeCell ref="B35:C35"/>
    <mergeCell ref="B36:C36"/>
    <mergeCell ref="B29:C29"/>
    <mergeCell ref="B32:C32"/>
    <mergeCell ref="B22:C22"/>
    <mergeCell ref="B31:C31"/>
    <mergeCell ref="A28:E28"/>
    <mergeCell ref="A23:E23"/>
    <mergeCell ref="B24:C24"/>
    <mergeCell ref="B25:C25"/>
    <mergeCell ref="B19:C19"/>
    <mergeCell ref="B21:C21"/>
    <mergeCell ref="B37:C37"/>
    <mergeCell ref="B38:C38"/>
    <mergeCell ref="B39:C39"/>
    <mergeCell ref="B4:C4"/>
    <mergeCell ref="B6:C6"/>
    <mergeCell ref="A12:A13"/>
    <mergeCell ref="B12:C13"/>
    <mergeCell ref="B7:C7"/>
    <mergeCell ref="A9:C9"/>
    <mergeCell ref="B8:F8"/>
    <mergeCell ref="A10:F10"/>
    <mergeCell ref="F12:F13"/>
    <mergeCell ref="B11:F11"/>
    <mergeCell ref="D12:D13"/>
    <mergeCell ref="A44:D44"/>
    <mergeCell ref="A3:F3"/>
    <mergeCell ref="D6:E6"/>
    <mergeCell ref="D4:E4"/>
    <mergeCell ref="D7:E7"/>
    <mergeCell ref="B26:C26"/>
    <mergeCell ref="B30:C30"/>
    <mergeCell ref="B33:C33"/>
    <mergeCell ref="B27:C27"/>
    <mergeCell ref="B20:C20"/>
    <mergeCell ref="B14:C14"/>
    <mergeCell ref="A15:A16"/>
    <mergeCell ref="B15:C16"/>
    <mergeCell ref="B17:C17"/>
    <mergeCell ref="B18:C18"/>
    <mergeCell ref="F25:F26"/>
    <mergeCell ref="B45:C45"/>
    <mergeCell ref="F45:G45"/>
    <mergeCell ref="B47:C47"/>
    <mergeCell ref="F47:G47"/>
    <mergeCell ref="A46:D46"/>
    <mergeCell ref="B48:C48"/>
    <mergeCell ref="F48:G48"/>
    <mergeCell ref="B49:C49"/>
    <mergeCell ref="F49:G49"/>
    <mergeCell ref="B50:C50"/>
    <mergeCell ref="F50:G50"/>
    <mergeCell ref="B61:C61"/>
    <mergeCell ref="F61:G61"/>
    <mergeCell ref="B62:C62"/>
    <mergeCell ref="F62:G62"/>
    <mergeCell ref="D56:D62"/>
    <mergeCell ref="B57:C57"/>
    <mergeCell ref="F57:G57"/>
    <mergeCell ref="B58:C58"/>
    <mergeCell ref="F58:G58"/>
    <mergeCell ref="B59:C59"/>
    <mergeCell ref="F59:G59"/>
    <mergeCell ref="B56:C56"/>
    <mergeCell ref="F56:G56"/>
    <mergeCell ref="A29:A31"/>
    <mergeCell ref="F38:F39"/>
    <mergeCell ref="B60:C60"/>
    <mergeCell ref="F60:G60"/>
    <mergeCell ref="B54:C54"/>
    <mergeCell ref="F54:G54"/>
    <mergeCell ref="B55:C55"/>
    <mergeCell ref="F55:G55"/>
    <mergeCell ref="B51:C51"/>
    <mergeCell ref="F51:G51"/>
    <mergeCell ref="B52:C52"/>
    <mergeCell ref="F52:G52"/>
    <mergeCell ref="B53:C53"/>
    <mergeCell ref="F53:G53"/>
    <mergeCell ref="F30:F31"/>
    <mergeCell ref="D50:D5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</vt:lpstr>
      <vt:lpstr>Фин.-экономическое обоснование</vt:lpstr>
      <vt:lpstr>Смета!Область_печати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Шершон</dc:creator>
  <cp:lastModifiedBy>Любовь Шершон</cp:lastModifiedBy>
  <cp:lastPrinted>2022-04-08T15:54:56Z</cp:lastPrinted>
  <dcterms:created xsi:type="dcterms:W3CDTF">2022-02-21T12:33:56Z</dcterms:created>
  <dcterms:modified xsi:type="dcterms:W3CDTF">2022-04-13T12:04:38Z</dcterms:modified>
</cp:coreProperties>
</file>