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d0bff64282d2bc/СНТ Просторы/Собрание 2023 год/"/>
    </mc:Choice>
  </mc:AlternateContent>
  <xr:revisionPtr revIDLastSave="2" documentId="8_{E0F77578-D7DB-4C73-BEE0-B6C77CB8CD00}" xr6:coauthVersionLast="47" xr6:coauthVersionMax="47" xr10:uidLastSave="{1F70FAE6-C67E-4553-87E1-F25F5B8979B4}"/>
  <workbookProtection workbookAlgorithmName="SHA-512" workbookHashValue="WxQiDdZ/ZUXL0bhU3Si3qcOGosYvD14u4EAIuwPtcNhmzCVwiwducyrc3LQ75jiSkgpIZwwBySJQDBJL6rWyFQ==" workbookSaltValue="47JtAGxxsAuQOl+2R/g1xQ==" workbookSpinCount="100000" lockStructure="1"/>
  <bookViews>
    <workbookView xWindow="-108" yWindow="-108" windowWidth="23256" windowHeight="12456" xr2:uid="{1320841B-ADF8-4035-A702-F1E5F65A92FD}"/>
  </bookViews>
  <sheets>
    <sheet name="Смета расчет на 2023 год" sheetId="1" r:id="rId1"/>
  </sheets>
  <definedNames>
    <definedName name="_xlnm.Print_Area" localSheetId="0">'Смета расчет на 2023 год'!$A$1:$I$45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23" i="1"/>
  <c r="G19" i="1"/>
  <c r="G18" i="1"/>
  <c r="G22" i="1"/>
  <c r="G34" i="1"/>
  <c r="F43" i="1"/>
  <c r="G40" i="1"/>
  <c r="G39" i="1"/>
  <c r="G38" i="1"/>
  <c r="G37" i="1"/>
  <c r="F35" i="1"/>
  <c r="G9" i="1" l="1"/>
  <c r="H9" i="1" s="1"/>
  <c r="H10" i="1" l="1"/>
  <c r="G42" i="1"/>
  <c r="G43" i="1" s="1"/>
  <c r="F10" i="1" l="1"/>
  <c r="G10" i="1" s="1"/>
  <c r="G35" i="1"/>
  <c r="L41" i="1" l="1"/>
  <c r="N17" i="1"/>
  <c r="K42" i="1" l="1"/>
  <c r="E22" i="1"/>
  <c r="E19" i="1"/>
  <c r="E9" i="1"/>
  <c r="D29" i="1"/>
  <c r="E32" i="1" l="1"/>
  <c r="E31" i="1"/>
  <c r="E18" i="1"/>
  <c r="G29" i="1" l="1"/>
  <c r="F29" i="1"/>
  <c r="E29" i="1"/>
  <c r="G44" i="1" l="1"/>
  <c r="G45" i="1" s="1"/>
  <c r="O9" i="1" l="1"/>
  <c r="O10" i="1"/>
  <c r="E35" i="1" l="1"/>
  <c r="D35" i="1"/>
</calcChain>
</file>

<file path=xl/sharedStrings.xml><?xml version="1.0" encoding="utf-8"?>
<sst xmlns="http://schemas.openxmlformats.org/spreadsheetml/2006/main" count="137" uniqueCount="106">
  <si>
    <t>Источник финансирования</t>
  </si>
  <si>
    <t>ДОХОДЫ</t>
  </si>
  <si>
    <t>1.</t>
  </si>
  <si>
    <t xml:space="preserve">          Утверждена на общем собрании </t>
  </si>
  <si>
    <t>                                                                                                                   СНТ «Просторы » </t>
  </si>
  <si>
    <t>1.1.</t>
  </si>
  <si>
    <t>Работы и услуги по содержанию мест общего пользования</t>
  </si>
  <si>
    <t>1.2.</t>
  </si>
  <si>
    <t>Расходы в год</t>
  </si>
  <si>
    <t>Членские взносы</t>
  </si>
  <si>
    <t>1.3.</t>
  </si>
  <si>
    <t>1.4.</t>
  </si>
  <si>
    <t>Аккарицидная обработка территории</t>
  </si>
  <si>
    <t>1.5.</t>
  </si>
  <si>
    <t>1.6.</t>
  </si>
  <si>
    <t>2. Расходы на содержание оборудования</t>
  </si>
  <si>
    <t>2.1.</t>
  </si>
  <si>
    <t>Охранные услуги по договору</t>
  </si>
  <si>
    <t>Услуги банка</t>
  </si>
  <si>
    <t>V</t>
  </si>
  <si>
    <t>Арендная плата за  сооружения электроэнергетики (подземные линейные сети, столбы освещения, светильники)</t>
  </si>
  <si>
    <t xml:space="preserve">Сумма в месяц </t>
  </si>
  <si>
    <t>Расходы по действующим договорам</t>
  </si>
  <si>
    <t>ВСЕГО по разделу</t>
  </si>
  <si>
    <t xml:space="preserve">Вывоз мусора </t>
  </si>
  <si>
    <t xml:space="preserve">Всего по разделу </t>
  </si>
  <si>
    <t>1.7.</t>
  </si>
  <si>
    <t>1.8.</t>
  </si>
  <si>
    <t>По действующему договору с ДПК "Родные просторы"</t>
  </si>
  <si>
    <t>2.2.</t>
  </si>
  <si>
    <t xml:space="preserve">3.  Расходы, связанные с обслуживанием и управлением СНТ </t>
  </si>
  <si>
    <t>3.1.</t>
  </si>
  <si>
    <t>3.2.</t>
  </si>
  <si>
    <t>3.3.</t>
  </si>
  <si>
    <t>3.4.</t>
  </si>
  <si>
    <t>3.5.</t>
  </si>
  <si>
    <t>3.6.</t>
  </si>
  <si>
    <t>Расходы</t>
  </si>
  <si>
    <t>Сумма в месяц, руб. коп</t>
  </si>
  <si>
    <t>Сумма</t>
  </si>
  <si>
    <t>Кол-во мес</t>
  </si>
  <si>
    <t>Колв-во в месяц</t>
  </si>
  <si>
    <t>Смена 8 часов (2000 в час)</t>
  </si>
  <si>
    <t>Уборка снега</t>
  </si>
  <si>
    <t xml:space="preserve">Уборка механизированная и вывоз снега </t>
  </si>
  <si>
    <t>Уборка территории (дворник)</t>
  </si>
  <si>
    <t xml:space="preserve">29,7 м3 по ставке 627,06 руб </t>
  </si>
  <si>
    <t>Песок в песочницу</t>
  </si>
  <si>
    <t>Обязательные расходы на содержание и благоустройство (за счёт членских взносов)</t>
  </si>
  <si>
    <t>Аренда земельного участка по договору (переменная часть)</t>
  </si>
  <si>
    <t xml:space="preserve">Бухгалтерские услуги </t>
  </si>
  <si>
    <t>по договору с ИП</t>
  </si>
  <si>
    <t>По договору с самозанятым</t>
  </si>
  <si>
    <t>Оплата услуг управляющего</t>
  </si>
  <si>
    <t xml:space="preserve">Оплата услуг юриста </t>
  </si>
  <si>
    <t>Мобильное приложение, прием заявок онлайн</t>
  </si>
  <si>
    <t>Расходные материалы и инвентарь, бензин, масло для газонокосилки</t>
  </si>
  <si>
    <t>Энергопотребление уличного освещения</t>
  </si>
  <si>
    <t>На основании среднемесячных данных в 2022 году</t>
  </si>
  <si>
    <t>Лампы светодиодные PLED (28 штук)</t>
  </si>
  <si>
    <t>Договор с Ростелеком</t>
  </si>
  <si>
    <t>№ п/п</t>
  </si>
  <si>
    <t>Стаья расходов</t>
  </si>
  <si>
    <t>ВСЕГО РАСХОДОВ ПО СМЕТЕ</t>
  </si>
  <si>
    <t>ЭЦП, нотариус</t>
  </si>
  <si>
    <t>Расходы по смене председателя</t>
  </si>
  <si>
    <t>расчетно-кассовое обслуживание</t>
  </si>
  <si>
    <t>Флаги</t>
  </si>
  <si>
    <t>Финансово-экономическое обоснование</t>
  </si>
  <si>
    <t>По действующему договору с ДПК "Родные просторы" возмещение налога на землю</t>
  </si>
  <si>
    <t xml:space="preserve">Членский взнос (при схеме начислений с 1 сотки земельного участка в собственности) </t>
  </si>
  <si>
    <t>Ставка руб.коп в месяц</t>
  </si>
  <si>
    <t>из расчёта 64 участка в собственности</t>
  </si>
  <si>
    <t xml:space="preserve">в месяц </t>
  </si>
  <si>
    <t>в год</t>
  </si>
  <si>
    <t>Статья доходов</t>
  </si>
  <si>
    <t>песок ГОСТ 2,5 т с доставкой</t>
  </si>
  <si>
    <t>Резервный фонд</t>
  </si>
  <si>
    <t>Флажная сетка, 6 штук с разработкой дизайна</t>
  </si>
  <si>
    <t>до 100 Мбит/с</t>
  </si>
  <si>
    <t>Плата за вывод интернет-кабеля (разово) для сети видеонаблюдения</t>
  </si>
  <si>
    <t>Тариф интернет-провайдера для видеонаблюдения</t>
  </si>
  <si>
    <t>2.3.</t>
  </si>
  <si>
    <t>2.4.</t>
  </si>
  <si>
    <t>1.9.</t>
  </si>
  <si>
    <t>1.10.</t>
  </si>
  <si>
    <t>1.11.</t>
  </si>
  <si>
    <t>1.12.</t>
  </si>
  <si>
    <t>Итого доход по смете, руб. коп.</t>
  </si>
  <si>
    <t>Люки на колодцы (водопровод)</t>
  </si>
  <si>
    <t>по мере необходимости, исходя их расходов в 2022 году</t>
  </si>
  <si>
    <t>Счетчик электроэнергии МИР</t>
  </si>
  <si>
    <t xml:space="preserve"> Для учета уличного освещения с GPS-модулем, в т.ч. Тариф оператора связи </t>
  </si>
  <si>
    <t>Итого в год, руб.коп</t>
  </si>
  <si>
    <t>Еженедельная уборка трактором, в том числе вывоз снега в феврале 2023 года</t>
  </si>
  <si>
    <t>Площадь обработки  4,5 ГА</t>
  </si>
  <si>
    <t xml:space="preserve">11 штук с монтажом </t>
  </si>
  <si>
    <t>диспетечеризация, начисление взносов, формирвоание квитанций, прием платежей</t>
  </si>
  <si>
    <t>РАСХОДЫ на содержание земель общего пользования и общего имущества (членские взносы)</t>
  </si>
  <si>
    <t>Порядок расчета членского взноса (будет утвержден один из вариантов)</t>
  </si>
  <si>
    <t xml:space="preserve">Членский взнос (при схеме начислений с 1-го (каждого) земельного участка в собственности </t>
  </si>
  <si>
    <t>из расчета всего 898,76 соток в собственности</t>
  </si>
  <si>
    <t>ПРИХОДНО - РАСХОДНАЯ СМЕТА на 2023 гг. (01.01.2023 -31.12.2023 г.) и финансово-экономическое обоснование</t>
  </si>
  <si>
    <t>170 000 руб (с 01.01.23 по 30.05.23) и 186 700 руб (с 01.06.23 по 31.12.23)</t>
  </si>
  <si>
    <t>                                                             Протокол №1   от « 28» марта 2023 г.  </t>
  </si>
  <si>
    <t>Замена ламп на фонарных столбах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</si>
</sst>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3.95"/>
      <color rgb="FF000000"/>
      <name val="Calibri"/>
      <family val="2"/>
      <charset val="204"/>
      <scheme val="minor"/>
    </font>
    <font>
      <sz val="13.95"/>
      <color rgb="FF000000"/>
      <name val="Calibri"/>
      <family val="2"/>
      <charset val="204"/>
      <scheme val="minor"/>
    </font>
    <font>
      <b/>
      <sz val="13.95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3.95"/>
      <color rgb="FFFF0000"/>
      <name val="Arial"/>
      <family val="2"/>
      <charset val="204"/>
    </font>
    <font>
      <sz val="13.95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3.95"/>
      <name val="Arial"/>
      <family val="2"/>
      <charset val="204"/>
    </font>
    <font>
      <sz val="14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.95"/>
      <color rgb="FFFF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8"/>
      <color rgb="FF000000"/>
      <name val="Arial"/>
      <family val="2"/>
      <charset val="204"/>
    </font>
    <font>
      <sz val="1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4" fontId="5" fillId="0" borderId="13" xfId="0" applyNumberFormat="1" applyFont="1" applyBorder="1" applyAlignment="1">
      <alignment horizontal="right" vertical="center" wrapText="1"/>
    </xf>
    <xf numFmtId="4" fontId="13" fillId="0" borderId="23" xfId="0" applyNumberFormat="1" applyFont="1" applyBorder="1" applyAlignment="1">
      <alignment horizontal="right" vertical="center" wrapText="1"/>
    </xf>
    <xf numFmtId="4" fontId="13" fillId="0" borderId="21" xfId="0" applyNumberFormat="1" applyFont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right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righ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wrapText="1"/>
    </xf>
    <xf numFmtId="0" fontId="9" fillId="0" borderId="0" xfId="0" applyFont="1" applyAlignment="1">
      <alignment wrapText="1"/>
    </xf>
    <xf numFmtId="0" fontId="9" fillId="0" borderId="0" xfId="0" applyFont="1"/>
    <xf numFmtId="0" fontId="19" fillId="0" borderId="0" xfId="0" applyFont="1"/>
    <xf numFmtId="0" fontId="18" fillId="0" borderId="0" xfId="0" applyFont="1"/>
    <xf numFmtId="0" fontId="9" fillId="0" borderId="23" xfId="0" applyFont="1" applyBorder="1" applyAlignment="1">
      <alignment horizontal="right" wrapText="1"/>
    </xf>
    <xf numFmtId="4" fontId="9" fillId="0" borderId="0" xfId="0" applyNumberFormat="1" applyFont="1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5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4" fillId="0" borderId="2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horizontal="right" wrapText="1"/>
    </xf>
    <xf numFmtId="3" fontId="0" fillId="0" borderId="0" xfId="0" applyNumberFormat="1" applyAlignment="1">
      <alignment horizontal="center" vertical="center"/>
    </xf>
    <xf numFmtId="0" fontId="15" fillId="0" borderId="0" xfId="0" applyFont="1" applyAlignment="1">
      <alignment wrapText="1"/>
    </xf>
    <xf numFmtId="3" fontId="0" fillId="0" borderId="0" xfId="0" applyNumberFormat="1"/>
    <xf numFmtId="0" fontId="9" fillId="0" borderId="13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10" fillId="0" borderId="13" xfId="0" applyNumberFormat="1" applyFont="1" applyBorder="1" applyAlignment="1">
      <alignment horizontal="right" vertical="center" wrapText="1"/>
    </xf>
    <xf numFmtId="16" fontId="9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right" wrapText="1"/>
    </xf>
    <xf numFmtId="49" fontId="9" fillId="0" borderId="2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64" fontId="9" fillId="0" borderId="16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13" xfId="0" applyNumberFormat="1" applyFont="1" applyBorder="1" applyAlignment="1">
      <alignment horizontal="right" vertical="center" wrapText="1"/>
    </xf>
    <xf numFmtId="4" fontId="17" fillId="0" borderId="13" xfId="0" applyNumberFormat="1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17" fillId="0" borderId="13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9" fillId="0" borderId="23" xfId="0" applyFont="1" applyBorder="1" applyAlignment="1">
      <alignment wrapText="1"/>
    </xf>
    <xf numFmtId="4" fontId="20" fillId="0" borderId="13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wrapText="1"/>
    </xf>
    <xf numFmtId="0" fontId="1" fillId="0" borderId="0" xfId="0" applyFont="1"/>
    <xf numFmtId="0" fontId="27" fillId="0" borderId="0" xfId="0" applyFont="1"/>
    <xf numFmtId="0" fontId="26" fillId="0" borderId="0" xfId="0" applyFont="1"/>
    <xf numFmtId="4" fontId="0" fillId="0" borderId="0" xfId="0" applyNumberFormat="1"/>
    <xf numFmtId="0" fontId="5" fillId="3" borderId="13" xfId="0" applyFont="1" applyFill="1" applyBorder="1" applyAlignment="1">
      <alignment horizontal="center" vertical="center" wrapText="1"/>
    </xf>
    <xf numFmtId="0" fontId="9" fillId="0" borderId="31" xfId="0" applyFont="1" applyBorder="1"/>
    <xf numFmtId="0" fontId="9" fillId="0" borderId="13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" fillId="3" borderId="19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wrapText="1"/>
    </xf>
    <xf numFmtId="0" fontId="0" fillId="0" borderId="3" xfId="0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0" fillId="0" borderId="15" xfId="0" applyBorder="1"/>
    <xf numFmtId="0" fontId="19" fillId="0" borderId="0" xfId="0" applyFont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13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21" fillId="2" borderId="2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wrapText="1"/>
    </xf>
    <xf numFmtId="0" fontId="22" fillId="2" borderId="26" xfId="0" applyFont="1" applyFill="1" applyBorder="1" applyAlignment="1">
      <alignment horizontal="left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wrapText="1"/>
    </xf>
    <xf numFmtId="0" fontId="23" fillId="2" borderId="18" xfId="0" applyFont="1" applyFill="1" applyBorder="1" applyAlignment="1">
      <alignment horizontal="center" wrapText="1"/>
    </xf>
    <xf numFmtId="0" fontId="5" fillId="0" borderId="13" xfId="0" applyFont="1" applyBorder="1" applyAlignment="1">
      <alignment vertical="center" wrapText="1"/>
    </xf>
    <xf numFmtId="0" fontId="12" fillId="0" borderId="2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3" borderId="19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10" fillId="0" borderId="23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11DDA-C078-4390-87FC-5B4A60001CAF}">
  <sheetPr>
    <pageSetUpPr fitToPage="1"/>
  </sheetPr>
  <dimension ref="A1:Y46"/>
  <sheetViews>
    <sheetView tabSelected="1" view="pageBreakPreview" zoomScale="65" zoomScaleNormal="70" zoomScaleSheetLayoutView="65" workbookViewId="0">
      <selection activeCell="C2" sqref="C2"/>
    </sheetView>
  </sheetViews>
  <sheetFormatPr defaultRowHeight="42.6" customHeight="1" x14ac:dyDescent="0.35"/>
  <cols>
    <col min="3" max="3" width="49.88671875" customWidth="1"/>
    <col min="4" max="4" width="27.77734375" hidden="1" customWidth="1"/>
    <col min="5" max="5" width="31.21875" hidden="1" customWidth="1"/>
    <col min="6" max="6" width="27.77734375" customWidth="1"/>
    <col min="7" max="7" width="30.77734375" customWidth="1"/>
    <col min="8" max="8" width="24.33203125" customWidth="1"/>
    <col min="9" max="9" width="43.109375" style="21" customWidth="1"/>
    <col min="10" max="10" width="18" hidden="1" customWidth="1"/>
    <col min="11" max="11" width="12.77734375" hidden="1" customWidth="1"/>
    <col min="12" max="13" width="14.5546875" hidden="1" customWidth="1"/>
    <col min="14" max="14" width="3.44140625" hidden="1" customWidth="1"/>
    <col min="15" max="15" width="3.5546875" style="21" hidden="1" customWidth="1"/>
    <col min="16" max="16" width="34.44140625" style="21" hidden="1" customWidth="1"/>
    <col min="17" max="17" width="8.88671875" style="21"/>
    <col min="18" max="19" width="0" style="22" hidden="1" customWidth="1"/>
    <col min="20" max="20" width="8.88671875" style="22"/>
    <col min="21" max="21" width="8.88671875" style="23"/>
    <col min="22" max="25" width="8.88671875" style="24"/>
  </cols>
  <sheetData>
    <row r="1" spans="1:25" ht="19.2" customHeight="1" x14ac:dyDescent="0.35">
      <c r="A1" s="27"/>
      <c r="F1" s="110" t="s">
        <v>3</v>
      </c>
      <c r="G1" s="110"/>
      <c r="H1" s="110"/>
      <c r="I1" s="111"/>
    </row>
    <row r="2" spans="1:25" ht="22.2" customHeight="1" thickBot="1" x14ac:dyDescent="0.4">
      <c r="A2" s="27"/>
      <c r="F2" s="110" t="s">
        <v>4</v>
      </c>
      <c r="G2" s="112"/>
      <c r="H2" s="112"/>
      <c r="I2" s="112"/>
      <c r="K2" t="s">
        <v>40</v>
      </c>
    </row>
    <row r="3" spans="1:25" ht="26.4" customHeight="1" thickBot="1" x14ac:dyDescent="0.4">
      <c r="A3" s="27"/>
      <c r="F3" s="110" t="s">
        <v>104</v>
      </c>
      <c r="G3" s="112"/>
      <c r="H3" s="112"/>
      <c r="I3" s="112"/>
      <c r="K3">
        <v>8</v>
      </c>
      <c r="S3" s="82">
        <v>12</v>
      </c>
    </row>
    <row r="4" spans="1:25" ht="4.8" customHeight="1" x14ac:dyDescent="0.35"/>
    <row r="5" spans="1:25" ht="34.200000000000003" customHeight="1" x14ac:dyDescent="0.4">
      <c r="A5" s="117" t="s">
        <v>102</v>
      </c>
      <c r="B5" s="118"/>
      <c r="C5" s="118"/>
      <c r="D5" s="118"/>
      <c r="E5" s="118"/>
      <c r="F5" s="118"/>
      <c r="G5" s="118"/>
      <c r="H5" s="118"/>
      <c r="I5" s="118"/>
    </row>
    <row r="6" spans="1:25" s="28" customFormat="1" ht="42.6" customHeight="1" x14ac:dyDescent="0.35">
      <c r="A6" s="119" t="s">
        <v>1</v>
      </c>
      <c r="B6" s="120"/>
      <c r="C6" s="120"/>
      <c r="D6" s="120"/>
      <c r="E6" s="121"/>
      <c r="F6" s="121"/>
      <c r="G6" s="121"/>
      <c r="H6" s="121"/>
      <c r="I6" s="122"/>
      <c r="O6" s="29"/>
      <c r="P6" s="29"/>
      <c r="Q6" s="29"/>
      <c r="R6" s="30"/>
      <c r="S6" s="30"/>
      <c r="T6" s="30"/>
      <c r="U6" s="31"/>
      <c r="V6" s="32"/>
      <c r="W6" s="32"/>
      <c r="X6" s="32"/>
      <c r="Y6" s="32"/>
    </row>
    <row r="7" spans="1:25" ht="42.6" customHeight="1" x14ac:dyDescent="0.35">
      <c r="A7" s="135" t="s">
        <v>61</v>
      </c>
      <c r="B7" s="133" t="s">
        <v>75</v>
      </c>
      <c r="C7" s="134"/>
      <c r="D7" s="34"/>
      <c r="E7" s="35"/>
      <c r="F7" s="131" t="s">
        <v>71</v>
      </c>
      <c r="G7" s="139" t="s">
        <v>88</v>
      </c>
      <c r="H7" s="140"/>
      <c r="I7" s="129" t="s">
        <v>99</v>
      </c>
    </row>
    <row r="8" spans="1:25" ht="42.6" customHeight="1" x14ac:dyDescent="0.35">
      <c r="A8" s="136"/>
      <c r="B8" s="134"/>
      <c r="C8" s="134"/>
      <c r="D8" s="34"/>
      <c r="E8" s="35"/>
      <c r="F8" s="132"/>
      <c r="G8" s="37" t="s">
        <v>73</v>
      </c>
      <c r="H8" s="37" t="s">
        <v>74</v>
      </c>
      <c r="I8" s="130"/>
    </row>
    <row r="9" spans="1:25" ht="61.2" customHeight="1" x14ac:dyDescent="0.35">
      <c r="A9" s="17" t="s">
        <v>2</v>
      </c>
      <c r="B9" s="137" t="s">
        <v>100</v>
      </c>
      <c r="C9" s="138"/>
      <c r="D9" s="18">
        <v>5000</v>
      </c>
      <c r="E9" s="19">
        <f>D9*66*12</f>
        <v>3960000</v>
      </c>
      <c r="F9" s="2">
        <v>6500</v>
      </c>
      <c r="G9" s="3">
        <f>F9*64</f>
        <v>416000</v>
      </c>
      <c r="H9" s="3">
        <f>G9*$S$3</f>
        <v>4992000</v>
      </c>
      <c r="I9" s="25" t="s">
        <v>72</v>
      </c>
      <c r="O9" s="26">
        <f>G44/64/12</f>
        <v>6374.4764583333335</v>
      </c>
    </row>
    <row r="10" spans="1:25" ht="42.6" customHeight="1" x14ac:dyDescent="0.35">
      <c r="A10" s="33">
        <v>2</v>
      </c>
      <c r="B10" s="128" t="s">
        <v>70</v>
      </c>
      <c r="C10" s="108"/>
      <c r="D10" s="38"/>
      <c r="E10" s="38"/>
      <c r="F10" s="4">
        <f>H10/898.76/$S$3</f>
        <v>462.85994036227697</v>
      </c>
      <c r="G10" s="4">
        <f>F10*898.76</f>
        <v>416000.00000000006</v>
      </c>
      <c r="H10" s="4">
        <f>H9</f>
        <v>4992000</v>
      </c>
      <c r="I10" s="20" t="s">
        <v>101</v>
      </c>
      <c r="O10" s="26">
        <f>H9-G44</f>
        <v>96402.080000000075</v>
      </c>
    </row>
    <row r="11" spans="1:25" s="43" customFormat="1" ht="22.8" customHeight="1" x14ac:dyDescent="0.3">
      <c r="A11" s="149"/>
      <c r="B11" s="149"/>
      <c r="C11" s="149"/>
      <c r="D11" s="39"/>
      <c r="E11" s="39"/>
      <c r="F11" s="40"/>
      <c r="G11" s="41"/>
      <c r="H11" s="41"/>
      <c r="I11" s="42"/>
      <c r="O11" s="42"/>
      <c r="P11" s="42"/>
      <c r="Q11" s="42"/>
      <c r="R11" s="44"/>
      <c r="S11" s="44"/>
      <c r="T11" s="44"/>
      <c r="U11" s="44"/>
      <c r="V11" s="45"/>
      <c r="W11" s="45"/>
      <c r="X11" s="45"/>
      <c r="Y11" s="45"/>
    </row>
    <row r="12" spans="1:25" ht="42.6" customHeight="1" x14ac:dyDescent="0.4">
      <c r="A12" s="123" t="s">
        <v>98</v>
      </c>
      <c r="B12" s="124"/>
      <c r="C12" s="124"/>
      <c r="D12" s="124"/>
      <c r="E12" s="125"/>
      <c r="F12" s="126"/>
      <c r="G12" s="126"/>
      <c r="H12" s="126"/>
      <c r="I12" s="127"/>
    </row>
    <row r="13" spans="1:25" ht="45.6" customHeight="1" x14ac:dyDescent="0.35">
      <c r="A13" s="81" t="s">
        <v>2</v>
      </c>
      <c r="B13" s="141" t="s">
        <v>6</v>
      </c>
      <c r="C13" s="142"/>
      <c r="D13" s="142"/>
      <c r="E13" s="142"/>
      <c r="F13" s="143"/>
      <c r="G13" s="143"/>
      <c r="H13" s="143"/>
      <c r="I13" s="106"/>
    </row>
    <row r="14" spans="1:25" ht="58.2" customHeight="1" x14ac:dyDescent="0.35">
      <c r="A14" s="144" t="s">
        <v>62</v>
      </c>
      <c r="B14" s="145"/>
      <c r="C14" s="116"/>
      <c r="D14" s="154" t="s">
        <v>22</v>
      </c>
      <c r="E14" s="109"/>
      <c r="F14" s="100" t="s">
        <v>37</v>
      </c>
      <c r="G14" s="101"/>
      <c r="H14" s="46" t="s">
        <v>0</v>
      </c>
      <c r="I14" s="152" t="s">
        <v>68</v>
      </c>
    </row>
    <row r="15" spans="1:25" ht="60" customHeight="1" x14ac:dyDescent="0.35">
      <c r="A15" s="146"/>
      <c r="B15" s="147"/>
      <c r="C15" s="148"/>
      <c r="D15" s="47" t="s">
        <v>21</v>
      </c>
      <c r="E15" s="47" t="s">
        <v>8</v>
      </c>
      <c r="F15" s="47" t="s">
        <v>38</v>
      </c>
      <c r="G15" s="47" t="s">
        <v>93</v>
      </c>
      <c r="H15" s="46" t="s">
        <v>9</v>
      </c>
      <c r="I15" s="153"/>
      <c r="O15" s="98"/>
      <c r="P15" s="99"/>
    </row>
    <row r="16" spans="1:25" ht="33" customHeight="1" x14ac:dyDescent="0.35">
      <c r="A16" s="141" t="s">
        <v>48</v>
      </c>
      <c r="B16" s="150"/>
      <c r="C16" s="150"/>
      <c r="D16" s="150"/>
      <c r="E16" s="150"/>
      <c r="F16" s="150"/>
      <c r="G16" s="150"/>
      <c r="H16" s="150"/>
      <c r="I16" s="151"/>
      <c r="J16" s="48" t="s">
        <v>43</v>
      </c>
      <c r="K16" s="48" t="s">
        <v>40</v>
      </c>
      <c r="L16" s="48" t="s">
        <v>41</v>
      </c>
      <c r="M16" s="48" t="s">
        <v>42</v>
      </c>
      <c r="N16" s="48" t="s">
        <v>39</v>
      </c>
    </row>
    <row r="17" spans="1:16" ht="52.8" customHeight="1" x14ac:dyDescent="0.35">
      <c r="A17" s="49" t="s">
        <v>5</v>
      </c>
      <c r="B17" s="84" t="s">
        <v>44</v>
      </c>
      <c r="C17" s="85"/>
      <c r="D17" s="6">
        <v>0</v>
      </c>
      <c r="E17" s="6">
        <v>181000</v>
      </c>
      <c r="F17" s="7"/>
      <c r="G17" s="7">
        <v>231400</v>
      </c>
      <c r="H17" s="36" t="s">
        <v>19</v>
      </c>
      <c r="I17" s="50" t="s">
        <v>94</v>
      </c>
      <c r="K17" s="51">
        <v>2</v>
      </c>
      <c r="L17" s="51">
        <v>2</v>
      </c>
      <c r="M17" s="51">
        <v>16000</v>
      </c>
      <c r="N17" s="51">
        <f>K17*L17*M17</f>
        <v>64000</v>
      </c>
      <c r="P17" s="52"/>
    </row>
    <row r="18" spans="1:16" ht="40.799999999999997" customHeight="1" x14ac:dyDescent="0.35">
      <c r="A18" s="49" t="s">
        <v>7</v>
      </c>
      <c r="B18" s="84" t="s">
        <v>45</v>
      </c>
      <c r="C18" s="116"/>
      <c r="D18" s="6">
        <v>28000</v>
      </c>
      <c r="E18" s="6">
        <f>D18*3</f>
        <v>84000</v>
      </c>
      <c r="F18" s="6">
        <v>40000</v>
      </c>
      <c r="G18" s="7">
        <f>F18*$S$3</f>
        <v>480000</v>
      </c>
      <c r="H18" s="36" t="s">
        <v>19</v>
      </c>
      <c r="I18" s="50" t="s">
        <v>52</v>
      </c>
      <c r="K18" s="53"/>
      <c r="L18" s="53"/>
      <c r="M18" s="53"/>
      <c r="N18" s="53"/>
    </row>
    <row r="19" spans="1:16" ht="35.4" customHeight="1" x14ac:dyDescent="0.35">
      <c r="A19" s="54" t="s">
        <v>10</v>
      </c>
      <c r="B19" s="83" t="s">
        <v>24</v>
      </c>
      <c r="C19" s="83"/>
      <c r="D19" s="6">
        <v>17741.23</v>
      </c>
      <c r="E19" s="6">
        <f>D19*3</f>
        <v>53223.69</v>
      </c>
      <c r="F19" s="4">
        <v>18700</v>
      </c>
      <c r="G19" s="7">
        <f>F19*$S$3</f>
        <v>224400</v>
      </c>
      <c r="H19" s="36" t="s">
        <v>19</v>
      </c>
      <c r="I19" s="50" t="s">
        <v>46</v>
      </c>
    </row>
    <row r="20" spans="1:16" ht="33" customHeight="1" x14ac:dyDescent="0.35">
      <c r="A20" s="54" t="s">
        <v>11</v>
      </c>
      <c r="B20" s="83" t="s">
        <v>12</v>
      </c>
      <c r="C20" s="88"/>
      <c r="D20" s="6"/>
      <c r="E20" s="6">
        <v>45000</v>
      </c>
      <c r="F20" s="4">
        <v>0</v>
      </c>
      <c r="G20" s="4">
        <v>35000</v>
      </c>
      <c r="H20" s="36" t="s">
        <v>19</v>
      </c>
      <c r="I20" s="50" t="s">
        <v>95</v>
      </c>
    </row>
    <row r="21" spans="1:16" ht="42.6" customHeight="1" x14ac:dyDescent="0.35">
      <c r="A21" s="54" t="s">
        <v>13</v>
      </c>
      <c r="B21" s="83" t="s">
        <v>47</v>
      </c>
      <c r="C21" s="88"/>
      <c r="D21" s="6">
        <v>0</v>
      </c>
      <c r="E21" s="6"/>
      <c r="F21" s="4"/>
      <c r="G21" s="4">
        <v>15000</v>
      </c>
      <c r="H21" s="36" t="s">
        <v>19</v>
      </c>
      <c r="I21" s="50" t="s">
        <v>76</v>
      </c>
    </row>
    <row r="22" spans="1:16" ht="52.2" customHeight="1" x14ac:dyDescent="0.35">
      <c r="A22" s="54" t="s">
        <v>14</v>
      </c>
      <c r="B22" s="86" t="s">
        <v>17</v>
      </c>
      <c r="C22" s="87"/>
      <c r="D22" s="6">
        <v>150000</v>
      </c>
      <c r="E22" s="6">
        <f>D22*3</f>
        <v>450000</v>
      </c>
      <c r="F22" s="4">
        <v>179741.7</v>
      </c>
      <c r="G22" s="4">
        <f>F22*$S$3</f>
        <v>2156900.4000000004</v>
      </c>
      <c r="H22" s="36" t="s">
        <v>19</v>
      </c>
      <c r="I22" s="50" t="s">
        <v>103</v>
      </c>
    </row>
    <row r="23" spans="1:16" ht="58.2" customHeight="1" x14ac:dyDescent="0.35">
      <c r="A23" s="54" t="s">
        <v>26</v>
      </c>
      <c r="B23" s="86" t="s">
        <v>49</v>
      </c>
      <c r="C23" s="87"/>
      <c r="D23" s="6"/>
      <c r="E23" s="6"/>
      <c r="F23" s="4">
        <v>2543</v>
      </c>
      <c r="G23" s="7">
        <f>F23*$S$3</f>
        <v>30516</v>
      </c>
      <c r="H23" s="36" t="s">
        <v>19</v>
      </c>
      <c r="I23" s="50" t="s">
        <v>69</v>
      </c>
    </row>
    <row r="24" spans="1:16" ht="50.4" customHeight="1" x14ac:dyDescent="0.35">
      <c r="A24" s="54" t="s">
        <v>27</v>
      </c>
      <c r="B24" s="86" t="s">
        <v>91</v>
      </c>
      <c r="C24" s="87"/>
      <c r="D24" s="6"/>
      <c r="E24" s="6"/>
      <c r="F24" s="4"/>
      <c r="G24" s="4">
        <v>30000</v>
      </c>
      <c r="H24" s="36" t="s">
        <v>19</v>
      </c>
      <c r="I24" s="50" t="s">
        <v>92</v>
      </c>
    </row>
    <row r="25" spans="1:16" ht="40.799999999999997" customHeight="1" x14ac:dyDescent="0.35">
      <c r="A25" s="54" t="s">
        <v>84</v>
      </c>
      <c r="B25" s="86" t="s">
        <v>105</v>
      </c>
      <c r="C25" s="87"/>
      <c r="D25" s="6"/>
      <c r="E25" s="6"/>
      <c r="F25" s="4"/>
      <c r="G25" s="4">
        <v>32653.52</v>
      </c>
      <c r="H25" s="36" t="s">
        <v>19</v>
      </c>
      <c r="I25" s="50" t="s">
        <v>59</v>
      </c>
    </row>
    <row r="26" spans="1:16" ht="40.799999999999997" customHeight="1" x14ac:dyDescent="0.35">
      <c r="A26" s="54" t="s">
        <v>85</v>
      </c>
      <c r="B26" s="83" t="s">
        <v>67</v>
      </c>
      <c r="C26" s="83"/>
      <c r="D26" s="6"/>
      <c r="E26" s="6"/>
      <c r="F26" s="4"/>
      <c r="G26" s="4">
        <v>24328</v>
      </c>
      <c r="H26" s="36" t="s">
        <v>19</v>
      </c>
      <c r="I26" s="50" t="s">
        <v>78</v>
      </c>
    </row>
    <row r="27" spans="1:16" ht="40.799999999999997" customHeight="1" x14ac:dyDescent="0.35">
      <c r="A27" s="54" t="s">
        <v>86</v>
      </c>
      <c r="B27" s="86" t="s">
        <v>89</v>
      </c>
      <c r="C27" s="87"/>
      <c r="D27" s="6"/>
      <c r="E27" s="6"/>
      <c r="F27" s="4"/>
      <c r="G27" s="4">
        <v>40000</v>
      </c>
      <c r="H27" s="36" t="s">
        <v>19</v>
      </c>
      <c r="I27" s="50" t="s">
        <v>96</v>
      </c>
    </row>
    <row r="28" spans="1:16" ht="45" customHeight="1" x14ac:dyDescent="0.35">
      <c r="A28" s="54" t="s">
        <v>87</v>
      </c>
      <c r="B28" s="86" t="s">
        <v>56</v>
      </c>
      <c r="C28" s="87"/>
      <c r="D28" s="6"/>
      <c r="E28" s="6"/>
      <c r="F28" s="4"/>
      <c r="G28" s="4">
        <v>25000</v>
      </c>
      <c r="H28" s="36" t="s">
        <v>19</v>
      </c>
      <c r="I28" s="50" t="s">
        <v>90</v>
      </c>
    </row>
    <row r="29" spans="1:16" ht="30.6" customHeight="1" x14ac:dyDescent="0.35">
      <c r="A29" s="89" t="s">
        <v>23</v>
      </c>
      <c r="B29" s="90"/>
      <c r="C29" s="91"/>
      <c r="D29" s="55">
        <f>SUM(D17:D28)</f>
        <v>195741.22999999998</v>
      </c>
      <c r="E29" s="55">
        <f>SUM(E17:E28)</f>
        <v>813223.69</v>
      </c>
      <c r="F29" s="56">
        <f>SUM(F17:F28)</f>
        <v>240984.7</v>
      </c>
      <c r="G29" s="56">
        <f>SUM(G17:G28)</f>
        <v>3325197.9200000004</v>
      </c>
      <c r="H29" s="36" t="s">
        <v>19</v>
      </c>
      <c r="I29" s="20"/>
    </row>
    <row r="30" spans="1:16" ht="42.6" customHeight="1" x14ac:dyDescent="0.35">
      <c r="A30" s="104" t="s">
        <v>15</v>
      </c>
      <c r="B30" s="105"/>
      <c r="C30" s="105"/>
      <c r="D30" s="105"/>
      <c r="E30" s="105"/>
      <c r="F30" s="105"/>
      <c r="G30" s="105"/>
      <c r="H30" s="105"/>
      <c r="I30" s="106"/>
    </row>
    <row r="31" spans="1:16" ht="57" customHeight="1" x14ac:dyDescent="0.35">
      <c r="A31" s="54" t="s">
        <v>16</v>
      </c>
      <c r="B31" s="86" t="s">
        <v>20</v>
      </c>
      <c r="C31" s="87"/>
      <c r="D31" s="4">
        <v>13000</v>
      </c>
      <c r="E31" s="4">
        <f>D31*4</f>
        <v>52000</v>
      </c>
      <c r="F31" s="4">
        <v>13000</v>
      </c>
      <c r="G31" s="7">
        <f>F31*$S$3</f>
        <v>156000</v>
      </c>
      <c r="H31" s="36" t="s">
        <v>19</v>
      </c>
      <c r="I31" s="50" t="s">
        <v>28</v>
      </c>
    </row>
    <row r="32" spans="1:16" ht="54.6" customHeight="1" x14ac:dyDescent="0.35">
      <c r="A32" s="54" t="s">
        <v>29</v>
      </c>
      <c r="B32" s="86" t="s">
        <v>57</v>
      </c>
      <c r="C32" s="87"/>
      <c r="D32" s="4">
        <v>15000</v>
      </c>
      <c r="E32" s="4">
        <f>D32*4</f>
        <v>60000</v>
      </c>
      <c r="F32" s="4">
        <v>10000</v>
      </c>
      <c r="G32" s="7">
        <f>F32*$S$3</f>
        <v>120000</v>
      </c>
      <c r="H32" s="36" t="s">
        <v>19</v>
      </c>
      <c r="I32" s="50" t="s">
        <v>58</v>
      </c>
    </row>
    <row r="33" spans="1:25" ht="49.2" customHeight="1" x14ac:dyDescent="0.35">
      <c r="A33" s="54" t="s">
        <v>82</v>
      </c>
      <c r="B33" s="95" t="s">
        <v>80</v>
      </c>
      <c r="C33" s="87"/>
      <c r="D33" s="4"/>
      <c r="E33" s="4"/>
      <c r="F33" s="4"/>
      <c r="G33" s="4">
        <v>10000</v>
      </c>
      <c r="H33" s="36" t="s">
        <v>19</v>
      </c>
      <c r="I33" s="50" t="s">
        <v>60</v>
      </c>
    </row>
    <row r="34" spans="1:25" ht="49.2" customHeight="1" x14ac:dyDescent="0.35">
      <c r="A34" s="57" t="s">
        <v>83</v>
      </c>
      <c r="B34" s="95" t="s">
        <v>81</v>
      </c>
      <c r="C34" s="87"/>
      <c r="D34" s="4"/>
      <c r="E34" s="4"/>
      <c r="F34" s="4">
        <v>4100</v>
      </c>
      <c r="G34" s="62">
        <f>F34*$S$3</f>
        <v>49200</v>
      </c>
      <c r="H34" s="36" t="s">
        <v>19</v>
      </c>
      <c r="I34" s="50" t="s">
        <v>79</v>
      </c>
    </row>
    <row r="35" spans="1:25" ht="42.6" customHeight="1" x14ac:dyDescent="0.35">
      <c r="A35" s="89" t="s">
        <v>23</v>
      </c>
      <c r="B35" s="90"/>
      <c r="C35" s="91"/>
      <c r="D35" s="56">
        <f ca="1">SUM(D31:D45)</f>
        <v>48000</v>
      </c>
      <c r="E35" s="56">
        <f ca="1">SUM(E31:E45)</f>
        <v>192000</v>
      </c>
      <c r="F35" s="56">
        <f>SUM(F31:F34)</f>
        <v>27100</v>
      </c>
      <c r="G35" s="56">
        <f>SUM(G31:G34)</f>
        <v>335200</v>
      </c>
      <c r="H35" s="36" t="s">
        <v>19</v>
      </c>
      <c r="I35" s="58"/>
    </row>
    <row r="36" spans="1:25" ht="42.6" customHeight="1" x14ac:dyDescent="0.35">
      <c r="A36" s="104" t="s">
        <v>30</v>
      </c>
      <c r="B36" s="105"/>
      <c r="C36" s="105"/>
      <c r="D36" s="105"/>
      <c r="E36" s="105"/>
      <c r="F36" s="105"/>
      <c r="G36" s="105"/>
      <c r="H36" s="105"/>
      <c r="I36" s="106"/>
    </row>
    <row r="37" spans="1:25" ht="42.6" customHeight="1" x14ac:dyDescent="0.35">
      <c r="A37" s="59" t="s">
        <v>31</v>
      </c>
      <c r="B37" s="96" t="s">
        <v>50</v>
      </c>
      <c r="C37" s="97"/>
      <c r="D37" s="60"/>
      <c r="E37" s="61"/>
      <c r="F37" s="8">
        <v>20000</v>
      </c>
      <c r="G37" s="62">
        <f>F37*$S$3</f>
        <v>240000</v>
      </c>
      <c r="H37" s="36" t="s">
        <v>19</v>
      </c>
      <c r="I37" s="50" t="s">
        <v>51</v>
      </c>
    </row>
    <row r="38" spans="1:25" ht="42.6" customHeight="1" x14ac:dyDescent="0.35">
      <c r="A38" s="5" t="s">
        <v>32</v>
      </c>
      <c r="B38" s="102" t="s">
        <v>53</v>
      </c>
      <c r="C38" s="103"/>
      <c r="D38" s="63">
        <v>0</v>
      </c>
      <c r="E38" s="64">
        <v>0</v>
      </c>
      <c r="F38" s="65">
        <v>50000</v>
      </c>
      <c r="G38" s="66">
        <f t="shared" ref="G38:G40" si="0">F38*$S$3</f>
        <v>600000</v>
      </c>
      <c r="H38" s="36" t="s">
        <v>19</v>
      </c>
      <c r="I38" s="50" t="s">
        <v>52</v>
      </c>
    </row>
    <row r="39" spans="1:25" ht="42.6" customHeight="1" x14ac:dyDescent="0.35">
      <c r="A39" s="5" t="s">
        <v>33</v>
      </c>
      <c r="B39" s="102" t="s">
        <v>54</v>
      </c>
      <c r="C39" s="103"/>
      <c r="D39" s="63">
        <v>0</v>
      </c>
      <c r="E39" s="64">
        <v>0</v>
      </c>
      <c r="F39" s="67">
        <v>25000</v>
      </c>
      <c r="G39" s="66">
        <f t="shared" si="0"/>
        <v>300000</v>
      </c>
      <c r="H39" s="36" t="s">
        <v>19</v>
      </c>
      <c r="I39" s="50" t="s">
        <v>51</v>
      </c>
    </row>
    <row r="40" spans="1:25" ht="51.6" customHeight="1" x14ac:dyDescent="0.35">
      <c r="A40" s="5" t="s">
        <v>34</v>
      </c>
      <c r="B40" s="102" t="s">
        <v>55</v>
      </c>
      <c r="C40" s="107"/>
      <c r="D40" s="68"/>
      <c r="E40" s="69"/>
      <c r="F40" s="65">
        <v>5100</v>
      </c>
      <c r="G40" s="70">
        <f t="shared" si="0"/>
        <v>61200</v>
      </c>
      <c r="H40" s="36" t="s">
        <v>19</v>
      </c>
      <c r="I40" s="50" t="s">
        <v>97</v>
      </c>
    </row>
    <row r="41" spans="1:25" ht="42.6" customHeight="1" x14ac:dyDescent="0.35">
      <c r="A41" s="5" t="s">
        <v>35</v>
      </c>
      <c r="B41" s="102" t="s">
        <v>18</v>
      </c>
      <c r="C41" s="103"/>
      <c r="D41" s="71"/>
      <c r="E41" s="69"/>
      <c r="F41" s="65"/>
      <c r="G41" s="65">
        <v>26000</v>
      </c>
      <c r="H41" s="36" t="s">
        <v>19</v>
      </c>
      <c r="I41" s="50" t="s">
        <v>66</v>
      </c>
      <c r="K41">
        <v>59000</v>
      </c>
      <c r="L41">
        <f>K41/12</f>
        <v>4916.666666666667</v>
      </c>
      <c r="M41">
        <v>12</v>
      </c>
    </row>
    <row r="42" spans="1:25" ht="42.6" customHeight="1" x14ac:dyDescent="0.35">
      <c r="A42" s="5" t="s">
        <v>36</v>
      </c>
      <c r="B42" s="102" t="s">
        <v>65</v>
      </c>
      <c r="C42" s="103"/>
      <c r="D42" s="71"/>
      <c r="E42" s="69"/>
      <c r="F42" s="65"/>
      <c r="G42" s="65">
        <f>3000+5000</f>
        <v>8000</v>
      </c>
      <c r="H42" s="36" t="s">
        <v>19</v>
      </c>
      <c r="I42" s="50" t="s">
        <v>64</v>
      </c>
      <c r="K42">
        <f>G42/$M$41</f>
        <v>666.66666666666663</v>
      </c>
    </row>
    <row r="43" spans="1:25" ht="42.6" customHeight="1" x14ac:dyDescent="0.35">
      <c r="A43" s="92" t="s">
        <v>25</v>
      </c>
      <c r="B43" s="93"/>
      <c r="C43" s="94"/>
      <c r="D43" s="18"/>
      <c r="E43" s="19"/>
      <c r="F43" s="72">
        <f>SUM(F37:F42)</f>
        <v>100100</v>
      </c>
      <c r="G43" s="72">
        <f>SUM(G37:G42)</f>
        <v>1235200</v>
      </c>
      <c r="H43" s="36" t="s">
        <v>19</v>
      </c>
      <c r="I43" s="73"/>
    </row>
    <row r="44" spans="1:25" s="77" customFormat="1" ht="42.6" customHeight="1" x14ac:dyDescent="0.35">
      <c r="A44" s="114" t="s">
        <v>63</v>
      </c>
      <c r="B44" s="115"/>
      <c r="C44" s="115"/>
      <c r="D44" s="74"/>
      <c r="E44" s="74"/>
      <c r="F44" s="75"/>
      <c r="G44" s="1">
        <f>G29+G35+G43</f>
        <v>4895597.92</v>
      </c>
      <c r="H44" s="36" t="s">
        <v>19</v>
      </c>
      <c r="I44" s="76"/>
      <c r="O44" s="42"/>
      <c r="P44" s="42"/>
      <c r="Q44" s="42"/>
      <c r="R44" s="44"/>
      <c r="S44" s="44"/>
      <c r="T44" s="44"/>
      <c r="U44" s="78"/>
      <c r="V44" s="79"/>
      <c r="W44" s="79"/>
      <c r="X44" s="79"/>
      <c r="Y44" s="79"/>
    </row>
    <row r="45" spans="1:25" s="14" customFormat="1" ht="31.8" customHeight="1" x14ac:dyDescent="0.3">
      <c r="A45" s="9"/>
      <c r="B45" s="113" t="s">
        <v>77</v>
      </c>
      <c r="C45" s="113"/>
      <c r="D45" s="10"/>
      <c r="E45" s="10"/>
      <c r="F45" s="11"/>
      <c r="G45" s="12">
        <f>H9-G44</f>
        <v>96402.080000000075</v>
      </c>
      <c r="H45" s="36" t="s">
        <v>19</v>
      </c>
      <c r="I45" s="13"/>
      <c r="O45" s="15"/>
      <c r="P45" s="15"/>
      <c r="Q45" s="15"/>
      <c r="V45" s="16"/>
      <c r="W45" s="16"/>
      <c r="X45" s="16"/>
      <c r="Y45" s="16"/>
    </row>
    <row r="46" spans="1:25" ht="42.6" customHeight="1" x14ac:dyDescent="0.35">
      <c r="G46" s="80"/>
    </row>
  </sheetData>
  <sheetProtection algorithmName="SHA-512" hashValue="wgCEOuvSXWc7FD0xado+ys+FevLMRI8cDBmm6PNZD5e+fSxA3+/SOB0S/VRCqyLGaZYh6pjLhIrtzHDhl0/Cfg==" saltValue="aCxQzBC8rSMLcrOVYyeOmQ==" spinCount="100000" sheet="1" formatCells="0" formatColumns="0" formatRows="0" insertColumns="0" insertRows="0" insertHyperlinks="0" deleteColumns="0" deleteRows="0" sort="0" autoFilter="0" pivotTables="0"/>
  <mergeCells count="50">
    <mergeCell ref="B32:C32"/>
    <mergeCell ref="B13:I13"/>
    <mergeCell ref="A14:C15"/>
    <mergeCell ref="A11:C11"/>
    <mergeCell ref="A16:I16"/>
    <mergeCell ref="I14:I15"/>
    <mergeCell ref="D14:E14"/>
    <mergeCell ref="I7:I8"/>
    <mergeCell ref="F7:F8"/>
    <mergeCell ref="B7:C8"/>
    <mergeCell ref="A7:A8"/>
    <mergeCell ref="B9:C9"/>
    <mergeCell ref="G7:H7"/>
    <mergeCell ref="F1:I1"/>
    <mergeCell ref="F2:I2"/>
    <mergeCell ref="F3:I3"/>
    <mergeCell ref="B45:C45"/>
    <mergeCell ref="B23:C23"/>
    <mergeCell ref="A29:C29"/>
    <mergeCell ref="A44:C44"/>
    <mergeCell ref="B18:C18"/>
    <mergeCell ref="A5:I5"/>
    <mergeCell ref="A6:I6"/>
    <mergeCell ref="A12:I12"/>
    <mergeCell ref="B28:C28"/>
    <mergeCell ref="B25:C25"/>
    <mergeCell ref="B24:C24"/>
    <mergeCell ref="B31:C31"/>
    <mergeCell ref="B10:C10"/>
    <mergeCell ref="B40:C40"/>
    <mergeCell ref="B42:C42"/>
    <mergeCell ref="B41:C41"/>
    <mergeCell ref="O15:P15"/>
    <mergeCell ref="F14:G14"/>
    <mergeCell ref="B38:C38"/>
    <mergeCell ref="B39:C39"/>
    <mergeCell ref="B26:C26"/>
    <mergeCell ref="A30:I30"/>
    <mergeCell ref="A36:I36"/>
    <mergeCell ref="B19:C19"/>
    <mergeCell ref="B17:C17"/>
    <mergeCell ref="B27:C27"/>
    <mergeCell ref="B20:C20"/>
    <mergeCell ref="B21:C21"/>
    <mergeCell ref="B22:C22"/>
    <mergeCell ref="A35:C35"/>
    <mergeCell ref="A43:C43"/>
    <mergeCell ref="B34:C34"/>
    <mergeCell ref="B33:C33"/>
    <mergeCell ref="B37:C37"/>
  </mergeCells>
  <pageMargins left="0.31496062992125984" right="0.31496062992125984" top="0.35433070866141736" bottom="0.35433070866141736" header="0.31496062992125984" footer="0.31496062992125984"/>
  <pageSetup paperSize="9" scale="50" fitToHeight="0" orientation="portrait" verticalDpi="0" r:id="rId1"/>
  <rowBreaks count="1" manualBreakCount="1">
    <brk id="35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расчет на 2023 год</vt:lpstr>
      <vt:lpstr>'Смета расчет на 2023 год'!Область_печати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Шершон</dc:creator>
  <cp:lastModifiedBy>Любовь Шершон</cp:lastModifiedBy>
  <cp:lastPrinted>2023-02-28T13:04:37Z</cp:lastPrinted>
  <dcterms:created xsi:type="dcterms:W3CDTF">2022-02-21T12:33:56Z</dcterms:created>
  <dcterms:modified xsi:type="dcterms:W3CDTF">2023-04-24T09:24:32Z</dcterms:modified>
</cp:coreProperties>
</file>